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"/>
    </mc:Choice>
  </mc:AlternateContent>
  <bookViews>
    <workbookView xWindow="-120" yWindow="-120" windowWidth="24240" windowHeight="13020" tabRatio="938" firstSheet="8" activeTab="8"/>
  </bookViews>
  <sheets>
    <sheet name="루미레즈" sheetId="21" state="hidden" r:id="rId1"/>
    <sheet name="서울반도체 최종견적_20190604" sheetId="27" state="hidden" r:id="rId2"/>
    <sheet name="오스람" sheetId="23" state="hidden" r:id="rId3"/>
    <sheet name="LG디스플레이" sheetId="25" state="hidden" r:id="rId4"/>
    <sheet name="현대자동차" sheetId="22" state="hidden" r:id="rId5"/>
    <sheet name="3. LM79_LFL_DLC (2016021)" sheetId="10" state="hidden" r:id="rId6"/>
    <sheet name="4. Energystar Lamp V2.0" sheetId="14" state="hidden" r:id="rId7"/>
    <sheet name="5. Energystar Luminaire V2.0" sheetId="17" state="hidden" r:id="rId8"/>
    <sheet name="4. 효율등급, 대기전력" sheetId="56" r:id="rId9"/>
    <sheet name="7. IECEE CB 및 CE" sheetId="12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27" l="1"/>
  <c r="P78" i="27" s="1"/>
  <c r="P79" i="27" s="1"/>
  <c r="J24" i="23" l="1"/>
  <c r="J25" i="23"/>
  <c r="J23" i="23"/>
  <c r="J15" i="23"/>
  <c r="J17" i="23" s="1"/>
  <c r="L16" i="23"/>
  <c r="M16" i="23" s="1"/>
  <c r="J27" i="23" s="1"/>
  <c r="P12" i="23"/>
  <c r="Q12" i="23" s="1"/>
  <c r="O13" i="23"/>
  <c r="R11" i="23" s="1"/>
  <c r="R10" i="23" l="1"/>
  <c r="J26" i="23"/>
  <c r="J28" i="23" s="1"/>
  <c r="J29" i="23" s="1"/>
  <c r="R12" i="23"/>
  <c r="R13" i="23" s="1"/>
  <c r="J18" i="23"/>
  <c r="J19" i="23" s="1"/>
  <c r="G12" i="25"/>
  <c r="G11" i="25"/>
  <c r="G10" i="25"/>
  <c r="G9" i="25"/>
  <c r="G8" i="25"/>
  <c r="L29" i="23" l="1"/>
  <c r="G13" i="25"/>
  <c r="G20" i="23" l="1"/>
  <c r="E25" i="22" l="1"/>
  <c r="F25" i="22"/>
  <c r="D25" i="22"/>
  <c r="D27" i="22" l="1"/>
  <c r="M38" i="21" l="1"/>
  <c r="M39" i="21" s="1"/>
  <c r="M28" i="21"/>
  <c r="M27" i="21"/>
  <c r="M26" i="21"/>
  <c r="K28" i="21"/>
  <c r="K27" i="21"/>
  <c r="K26" i="21"/>
  <c r="I28" i="21"/>
  <c r="I27" i="21"/>
  <c r="I26" i="21"/>
  <c r="D29" i="21"/>
  <c r="M16" i="21"/>
  <c r="M15" i="21"/>
  <c r="M14" i="21"/>
  <c r="K16" i="21"/>
  <c r="K15" i="21"/>
  <c r="K14" i="21"/>
  <c r="I16" i="21"/>
  <c r="I15" i="21"/>
  <c r="I14" i="21"/>
  <c r="G29" i="21" l="1"/>
  <c r="L25" i="21"/>
  <c r="M25" i="21" s="1"/>
  <c r="J25" i="21"/>
  <c r="K25" i="21" s="1"/>
  <c r="H25" i="21"/>
  <c r="I25" i="21" s="1"/>
  <c r="L24" i="21"/>
  <c r="M24" i="21" s="1"/>
  <c r="J24" i="21"/>
  <c r="K24" i="21" s="1"/>
  <c r="H24" i="21"/>
  <c r="I24" i="21" s="1"/>
  <c r="L23" i="21"/>
  <c r="M23" i="21" s="1"/>
  <c r="J23" i="21"/>
  <c r="K23" i="21" s="1"/>
  <c r="H23" i="21"/>
  <c r="I23" i="21" s="1"/>
  <c r="L22" i="21"/>
  <c r="M22" i="21" s="1"/>
  <c r="J22" i="21"/>
  <c r="K22" i="21" s="1"/>
  <c r="H22" i="21"/>
  <c r="I22" i="21" s="1"/>
  <c r="L11" i="21"/>
  <c r="M11" i="21" s="1"/>
  <c r="L12" i="21"/>
  <c r="M12" i="21" s="1"/>
  <c r="L13" i="21"/>
  <c r="M13" i="21" s="1"/>
  <c r="L10" i="21"/>
  <c r="M10" i="21" s="1"/>
  <c r="J11" i="21"/>
  <c r="K11" i="21" s="1"/>
  <c r="J12" i="21"/>
  <c r="K12" i="21" s="1"/>
  <c r="J13" i="21"/>
  <c r="K13" i="21" s="1"/>
  <c r="J10" i="21"/>
  <c r="K10" i="21" s="1"/>
  <c r="H11" i="21"/>
  <c r="I11" i="21" s="1"/>
  <c r="H12" i="21"/>
  <c r="I12" i="21" s="1"/>
  <c r="H13" i="21"/>
  <c r="I13" i="21" s="1"/>
  <c r="H10" i="21"/>
  <c r="G17" i="21"/>
  <c r="D17" i="21"/>
  <c r="K29" i="21" l="1"/>
  <c r="M29" i="21"/>
  <c r="K17" i="21"/>
  <c r="M17" i="21"/>
  <c r="H17" i="21"/>
  <c r="I10" i="21"/>
  <c r="I17" i="21" s="1"/>
  <c r="I29" i="21"/>
  <c r="N29" i="21" s="1"/>
  <c r="H29" i="21"/>
  <c r="J29" i="21"/>
  <c r="L29" i="21"/>
  <c r="L17" i="21"/>
  <c r="J17" i="21"/>
  <c r="N17" i="21" l="1"/>
  <c r="O17" i="21" s="1"/>
  <c r="O29" i="21"/>
  <c r="H190" i="14" l="1"/>
  <c r="H189" i="14"/>
  <c r="H188" i="14"/>
  <c r="H186" i="14"/>
  <c r="H185" i="14"/>
  <c r="H184" i="14"/>
  <c r="H183" i="14"/>
  <c r="H178" i="14"/>
  <c r="H177" i="14"/>
  <c r="H176" i="14"/>
  <c r="H175" i="14"/>
  <c r="H174" i="14"/>
  <c r="H173" i="14"/>
  <c r="H172" i="14"/>
  <c r="H171" i="14"/>
  <c r="H170" i="14"/>
  <c r="H169" i="14"/>
  <c r="H167" i="14"/>
  <c r="H166" i="14"/>
  <c r="H163" i="14"/>
  <c r="H162" i="14"/>
  <c r="H161" i="14"/>
  <c r="H160" i="14"/>
  <c r="H152" i="14"/>
  <c r="H151" i="14"/>
  <c r="H150" i="14"/>
  <c r="H149" i="14"/>
  <c r="H148" i="14"/>
  <c r="H146" i="14"/>
  <c r="H145" i="14"/>
  <c r="H144" i="14"/>
  <c r="H143" i="14"/>
  <c r="H138" i="14"/>
  <c r="H137" i="14"/>
  <c r="H136" i="14"/>
  <c r="H135" i="14"/>
  <c r="H134" i="14"/>
  <c r="H133" i="14"/>
  <c r="H132" i="14"/>
  <c r="H131" i="14"/>
  <c r="H130" i="14"/>
  <c r="H129" i="14"/>
  <c r="H127" i="14"/>
  <c r="H126" i="14"/>
  <c r="H125" i="14"/>
  <c r="H122" i="14"/>
  <c r="H121" i="14"/>
  <c r="H120" i="14"/>
  <c r="H119" i="14"/>
  <c r="H111" i="14"/>
  <c r="H110" i="14"/>
  <c r="H109" i="14"/>
  <c r="H108" i="14"/>
  <c r="H106" i="14"/>
  <c r="H105" i="14"/>
  <c r="H104" i="14"/>
  <c r="H103" i="14"/>
  <c r="H102" i="14"/>
  <c r="H97" i="14"/>
  <c r="H96" i="14"/>
  <c r="H95" i="14"/>
  <c r="H94" i="14"/>
  <c r="H93" i="14"/>
  <c r="H92" i="14"/>
  <c r="H91" i="14"/>
  <c r="H90" i="14"/>
  <c r="H89" i="14"/>
  <c r="H88" i="14"/>
  <c r="H86" i="14"/>
  <c r="H85" i="14"/>
  <c r="H84" i="14"/>
  <c r="H81" i="14"/>
  <c r="H80" i="14"/>
  <c r="H79" i="14"/>
  <c r="H78" i="14"/>
  <c r="H77" i="14"/>
  <c r="H69" i="14"/>
  <c r="H68" i="14"/>
  <c r="H67" i="14"/>
  <c r="H65" i="14"/>
  <c r="H64" i="14"/>
  <c r="H63" i="14"/>
  <c r="H62" i="14"/>
  <c r="H57" i="14"/>
  <c r="H56" i="14"/>
  <c r="H55" i="14"/>
  <c r="H54" i="14"/>
  <c r="H53" i="14"/>
  <c r="H52" i="14"/>
  <c r="H51" i="14"/>
  <c r="H50" i="14"/>
  <c r="H49" i="14"/>
  <c r="H48" i="14"/>
  <c r="H46" i="14"/>
  <c r="H45" i="14"/>
  <c r="H42" i="14"/>
  <c r="H41" i="14"/>
  <c r="H40" i="14"/>
  <c r="H39" i="14"/>
  <c r="D21" i="14"/>
  <c r="D20" i="14"/>
  <c r="D19" i="14"/>
  <c r="D23" i="14" l="1"/>
  <c r="H153" i="14"/>
  <c r="F13" i="14" s="1"/>
  <c r="F15" i="14" s="1"/>
  <c r="H59" i="14"/>
  <c r="H99" i="14"/>
  <c r="H180" i="14"/>
  <c r="H191" i="14"/>
  <c r="H13" i="14" s="1"/>
  <c r="H15" i="14" s="1"/>
  <c r="H70" i="14"/>
  <c r="C13" i="14" s="1"/>
  <c r="C15" i="14" s="1"/>
  <c r="H112" i="14"/>
  <c r="D13" i="14" s="1"/>
  <c r="D15" i="14" s="1"/>
  <c r="H140" i="14"/>
  <c r="H58" i="14"/>
  <c r="C6" i="14" s="1"/>
  <c r="C9" i="14" s="1"/>
  <c r="H98" i="14"/>
  <c r="D6" i="14" s="1"/>
  <c r="D9" i="14" s="1"/>
  <c r="H139" i="14"/>
  <c r="F6" i="14" s="1"/>
  <c r="F9" i="14" s="1"/>
  <c r="H179" i="14"/>
  <c r="H6" i="14" s="1"/>
  <c r="H9" i="14" s="1"/>
  <c r="D7" i="17" l="1"/>
  <c r="H55" i="17"/>
  <c r="H54" i="17"/>
  <c r="H53" i="17"/>
  <c r="H52" i="17"/>
  <c r="H51" i="17"/>
  <c r="H50" i="17"/>
  <c r="H49" i="17"/>
  <c r="H48" i="17"/>
  <c r="H22" i="17"/>
  <c r="H45" i="17"/>
  <c r="H44" i="17"/>
  <c r="F7" i="17" l="1"/>
  <c r="H20" i="17"/>
  <c r="H42" i="17"/>
  <c r="H41" i="17" l="1"/>
  <c r="H56" i="17" s="1"/>
  <c r="E8" i="17" s="1"/>
  <c r="E10" i="17" s="1"/>
  <c r="H32" i="17"/>
  <c r="H31" i="17"/>
  <c r="H30" i="17"/>
  <c r="H29" i="17"/>
  <c r="H28" i="17"/>
  <c r="H27" i="17"/>
  <c r="H26" i="17"/>
  <c r="H25" i="17"/>
  <c r="H21" i="17"/>
  <c r="H18" i="17"/>
  <c r="H17" i="17"/>
  <c r="H33" i="17" l="1"/>
  <c r="C8" i="17" s="1"/>
  <c r="C10" i="17" s="1"/>
  <c r="H34" i="17"/>
  <c r="D8" i="17" s="1"/>
  <c r="D10" i="17" s="1"/>
  <c r="H57" i="17"/>
  <c r="F8" i="17" s="1"/>
  <c r="F10" i="17" s="1"/>
  <c r="E79" i="12" l="1"/>
  <c r="C79" i="12"/>
  <c r="E65" i="12"/>
  <c r="C65" i="12"/>
  <c r="E48" i="12"/>
  <c r="C48" i="12"/>
  <c r="E32" i="12"/>
  <c r="E17" i="12"/>
  <c r="H17" i="10" l="1"/>
  <c r="G17" i="10"/>
  <c r="G14" i="10"/>
  <c r="H14" i="10" s="1"/>
  <c r="G13" i="10"/>
  <c r="H13" i="10" s="1"/>
  <c r="G12" i="10"/>
  <c r="G11" i="10"/>
  <c r="H11" i="10" s="1"/>
  <c r="G10" i="10"/>
  <c r="H10" i="10" s="1"/>
  <c r="H9" i="10"/>
  <c r="G9" i="10"/>
  <c r="G8" i="10"/>
  <c r="G7" i="10"/>
  <c r="H7" i="10" s="1"/>
  <c r="G6" i="10"/>
  <c r="H6" i="10" s="1"/>
  <c r="G5" i="10"/>
  <c r="H15" i="10" l="1"/>
  <c r="H16" i="10" s="1"/>
  <c r="H18" i="10" s="1"/>
  <c r="G15" i="10"/>
  <c r="G16" i="10" s="1"/>
  <c r="G18" i="10" s="1"/>
  <c r="D28" i="10" s="1"/>
  <c r="D27" i="10" l="1"/>
  <c r="D25" i="10"/>
  <c r="D24" i="10"/>
  <c r="D29" i="10"/>
  <c r="D26" i="10"/>
  <c r="D30" i="10"/>
  <c r="D32" i="10"/>
  <c r="D34" i="10"/>
  <c r="D31" i="10"/>
  <c r="D33" i="10"/>
</calcChain>
</file>

<file path=xl/comments1.xml><?xml version="1.0" encoding="utf-8"?>
<comments xmlns="http://schemas.openxmlformats.org/spreadsheetml/2006/main">
  <authors>
    <author>b</author>
  </authors>
  <commentList>
    <comment ref="B79" authorId="0" shapeId="0">
      <text>
        <r>
          <rPr>
            <b/>
            <sz val="9"/>
            <color indexed="81"/>
            <rFont val="Tahoma"/>
            <family val="2"/>
          </rPr>
          <t xml:space="preserve">* "Not for use in enclosed or recessed fixture" </t>
        </r>
        <r>
          <rPr>
            <b/>
            <sz val="9"/>
            <color indexed="81"/>
            <rFont val="돋움"/>
            <family val="3"/>
            <charset val="129"/>
          </rPr>
          <t>문구가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램프는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</rPr>
          <t xml:space="preserve">* "Not for use in enclosed or recessed fixture" </t>
        </r>
        <r>
          <rPr>
            <b/>
            <sz val="9"/>
            <color indexed="81"/>
            <rFont val="돋움"/>
            <family val="3"/>
            <charset val="129"/>
          </rPr>
          <t>문구가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램프는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1" authorId="0" shapeId="0">
      <text>
        <r>
          <rPr>
            <b/>
            <sz val="9"/>
            <color indexed="81"/>
            <rFont val="Tahoma"/>
            <family val="2"/>
          </rPr>
          <t xml:space="preserve">* "Not for use in enclosed or recessed fixture" </t>
        </r>
        <r>
          <rPr>
            <b/>
            <sz val="9"/>
            <color indexed="81"/>
            <rFont val="돋움"/>
            <family val="3"/>
            <charset val="129"/>
          </rPr>
          <t>문구가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램프는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5" authorId="0" shapeId="0">
      <text>
        <r>
          <rPr>
            <b/>
            <sz val="9"/>
            <color indexed="81"/>
            <rFont val="Tahoma"/>
            <family val="2"/>
          </rPr>
          <t xml:space="preserve">* "Not for use in enclosed or recessed fixture" </t>
        </r>
        <r>
          <rPr>
            <b/>
            <sz val="9"/>
            <color indexed="81"/>
            <rFont val="돋움"/>
            <family val="3"/>
            <charset val="129"/>
          </rPr>
          <t>문구가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램프는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<sst xmlns="http://schemas.openxmlformats.org/spreadsheetml/2006/main" count="1143" uniqueCount="626">
  <si>
    <t>단가</t>
    <phoneticPr fontId="1" type="noConversion"/>
  </si>
  <si>
    <t>시험일</t>
    <phoneticPr fontId="1" type="noConversion"/>
  </si>
  <si>
    <t>수수료</t>
    <phoneticPr fontId="1" type="noConversion"/>
  </si>
  <si>
    <t>측정횟수</t>
    <phoneticPr fontId="1" type="noConversion"/>
  </si>
  <si>
    <t>할인율</t>
  </si>
  <si>
    <t>모델수</t>
  </si>
  <si>
    <t>기본료</t>
    <phoneticPr fontId="1" type="noConversion"/>
  </si>
  <si>
    <t>비고</t>
    <phoneticPr fontId="1" type="noConversion"/>
  </si>
  <si>
    <t>Luminaire Efficacy (initial)
minimum light output (initial)
Zonal lumen density</t>
    <phoneticPr fontId="1" type="noConversion"/>
  </si>
  <si>
    <t>합계</t>
    <phoneticPr fontId="1" type="noConversion"/>
  </si>
  <si>
    <t>시험항목</t>
    <phoneticPr fontId="1" type="noConversion"/>
  </si>
  <si>
    <t xml:space="preserve">시료수 </t>
    <phoneticPr fontId="1" type="noConversion"/>
  </si>
  <si>
    <t>CCT
(Corrected Color Temperature)</t>
    <phoneticPr fontId="1" type="noConversion"/>
  </si>
  <si>
    <t>Color rendering index (CRI)</t>
    <phoneticPr fontId="1" type="noConversion"/>
  </si>
  <si>
    <t>Color Angular Uniformity</t>
    <phoneticPr fontId="1" type="noConversion"/>
  </si>
  <si>
    <t>Power factor</t>
    <phoneticPr fontId="1" type="noConversion"/>
  </si>
  <si>
    <t>Transient Protection</t>
    <phoneticPr fontId="1" type="noConversion"/>
  </si>
  <si>
    <t>off-state power</t>
    <phoneticPr fontId="1" type="noConversion"/>
  </si>
  <si>
    <t>Operating frequency</t>
    <phoneticPr fontId="1" type="noConversion"/>
  </si>
  <si>
    <t>Noise</t>
    <phoneticPr fontId="1" type="noConversion"/>
  </si>
  <si>
    <t>In-situ
(Ballast/Driver 포함)</t>
    <phoneticPr fontId="1" type="noConversion"/>
  </si>
  <si>
    <t>반올림</t>
    <phoneticPr fontId="1" type="noConversion"/>
  </si>
  <si>
    <t>최종합계</t>
    <phoneticPr fontId="1" type="noConversion"/>
  </si>
  <si>
    <t>Current A-THD</t>
    <phoneticPr fontId="1" type="noConversion"/>
  </si>
  <si>
    <t>반올림(in-situ제외)</t>
    <phoneticPr fontId="1" type="noConversion"/>
  </si>
  <si>
    <t>* 할인율 적용(동시 의뢰시 적용)</t>
    <phoneticPr fontId="1" type="noConversion"/>
  </si>
  <si>
    <t>CRI</t>
    <phoneticPr fontId="1" type="noConversion"/>
  </si>
  <si>
    <t>배광시험시 동시 진행</t>
    <phoneticPr fontId="1" type="noConversion"/>
  </si>
  <si>
    <t>변경 수수료(원)</t>
    <phoneticPr fontId="1" type="noConversion"/>
  </si>
  <si>
    <t>goniophotometer사용
(국내배광비용 적용)</t>
    <phoneticPr fontId="1" type="noConversion"/>
  </si>
  <si>
    <t>* 기존 할인율 적용(동시 의뢰시 적용)</t>
    <phoneticPr fontId="1" type="noConversion"/>
  </si>
  <si>
    <t>기존 수수료(원)</t>
    <phoneticPr fontId="1" type="noConversion"/>
  </si>
  <si>
    <t>-</t>
    <phoneticPr fontId="1" type="noConversion"/>
  </si>
  <si>
    <t>IEC 60598-1~5 : 등기구</t>
    <phoneticPr fontId="1" type="noConversion"/>
  </si>
  <si>
    <t>Marking</t>
    <phoneticPr fontId="1" type="noConversion"/>
  </si>
  <si>
    <t>6주</t>
    <phoneticPr fontId="1" type="noConversion"/>
  </si>
  <si>
    <t>Construction</t>
    <phoneticPr fontId="1" type="noConversion"/>
  </si>
  <si>
    <t>External and Internal Wiring</t>
    <phoneticPr fontId="1" type="noConversion"/>
  </si>
  <si>
    <t>Provision for Earthing</t>
    <phoneticPr fontId="1" type="noConversion"/>
  </si>
  <si>
    <t>Protection Against Electric Shock</t>
    <phoneticPr fontId="1" type="noConversion"/>
  </si>
  <si>
    <t>RESISTANCE TO DUST, SOLID OBJECTS AND MOISTURE</t>
  </si>
  <si>
    <t>INSULATION RESISTANCE AND ELECTRIC STRENGTH, 
TOUCH CURRENT AND PROTECTIVE CONDUCTOR CURRENT</t>
    <phoneticPr fontId="1" type="noConversion"/>
  </si>
  <si>
    <t>CREEPAGE DISTANCES AND CLEARANCES</t>
  </si>
  <si>
    <t>ENDURANCE TEST AND THERMAL TEST</t>
  </si>
  <si>
    <t>RESISTANCE TO HEAT, FIRE AND TRACKING</t>
  </si>
  <si>
    <t>SCREW TERMINALS</t>
  </si>
  <si>
    <t>SCREWLESS TERMINALS AND ELECTRICAL CONNECTIONS</t>
  </si>
  <si>
    <t>소계 (1)</t>
    <phoneticPr fontId="1" type="noConversion"/>
  </si>
  <si>
    <t>인증비용 별도(* Dekra 기준 적용)</t>
    <phoneticPr fontId="1" type="noConversion"/>
  </si>
  <si>
    <t>IEC 60968 : 안정기내장형램프</t>
    <phoneticPr fontId="1" type="noConversion"/>
  </si>
  <si>
    <t>Marking</t>
  </si>
  <si>
    <t>Interchangeability</t>
  </si>
  <si>
    <t>Protection against electric shock</t>
  </si>
  <si>
    <t>Insulation resistance and electric strength after humidity treatment</t>
  </si>
  <si>
    <t>Mechanical strength</t>
  </si>
  <si>
    <t>Cap temperature rise</t>
  </si>
  <si>
    <t>Resistance to heat</t>
  </si>
  <si>
    <t>Resistance to flame and ignition</t>
  </si>
  <si>
    <t>Fault conditions</t>
  </si>
  <si>
    <t>UV radiation</t>
  </si>
  <si>
    <t>Bibliography</t>
  </si>
  <si>
    <t>별도비용 청구(외부시험기관 이용)</t>
    <phoneticPr fontId="1" type="noConversion"/>
  </si>
  <si>
    <t>소계 (2)</t>
    <phoneticPr fontId="1" type="noConversion"/>
  </si>
  <si>
    <t>IEC 61347-1~13 : 컨트롤기어</t>
    <phoneticPr fontId="1" type="noConversion"/>
  </si>
  <si>
    <t>Earthing</t>
  </si>
  <si>
    <t>Protection against accidental contact with live parts</t>
  </si>
  <si>
    <t>Moisture resistance and insulation</t>
  </si>
  <si>
    <t>Electric strength</t>
  </si>
  <si>
    <t>Thermal endurance test for windings of ballasts</t>
  </si>
  <si>
    <t>Construction</t>
  </si>
  <si>
    <t>Creepage distances and clearances</t>
  </si>
  <si>
    <t>Screws, current-carrying parts and connections</t>
  </si>
  <si>
    <t>Resistance to heat, fire and tracking</t>
  </si>
  <si>
    <t>Resistance to corrosion</t>
  </si>
  <si>
    <t>No-load output voltage</t>
  </si>
  <si>
    <t>소계 (3)</t>
    <phoneticPr fontId="1" type="noConversion"/>
  </si>
  <si>
    <t>IEC 62031 : LED 모듈 안전요구사항</t>
    <phoneticPr fontId="1" type="noConversion"/>
  </si>
  <si>
    <t>Terminals</t>
    <phoneticPr fontId="1" type="noConversion"/>
  </si>
  <si>
    <t>Earthing</t>
    <phoneticPr fontId="1" type="noConversion"/>
  </si>
  <si>
    <t>Conformity testing during manufacture</t>
    <phoneticPr fontId="1" type="noConversion"/>
  </si>
  <si>
    <t>IEC 62560 : 컨버터내장형 LED 램프</t>
    <phoneticPr fontId="1" type="noConversion"/>
  </si>
  <si>
    <t>Interchangeability</t>
    <phoneticPr fontId="1" type="noConversion"/>
  </si>
  <si>
    <t>Insulation resistance and electric strength after humidity treatment</t>
    <phoneticPr fontId="1" type="noConversion"/>
  </si>
  <si>
    <t>Mechanical strength</t>
    <phoneticPr fontId="1" type="noConversion"/>
  </si>
  <si>
    <t>Cap temperature rise</t>
    <phoneticPr fontId="1" type="noConversion"/>
  </si>
  <si>
    <t>Resistance to heat</t>
    <phoneticPr fontId="1" type="noConversion"/>
  </si>
  <si>
    <t>Resistance to flame and ignition</t>
    <phoneticPr fontId="1" type="noConversion"/>
  </si>
  <si>
    <t>품목</t>
    <phoneticPr fontId="1" type="noConversion"/>
  </si>
  <si>
    <t>수수료</t>
    <phoneticPr fontId="1" type="noConversion"/>
  </si>
  <si>
    <t>LM-79</t>
    <phoneticPr fontId="1" type="noConversion"/>
  </si>
  <si>
    <t>ISTMT</t>
    <phoneticPr fontId="1" type="noConversion"/>
  </si>
  <si>
    <t>UL Korea에서 의뢰시</t>
    <phoneticPr fontId="1" type="noConversion"/>
  </si>
  <si>
    <t>10% 수수료</t>
    <phoneticPr fontId="1" type="noConversion"/>
  </si>
  <si>
    <t>DLC</t>
    <phoneticPr fontId="1" type="noConversion"/>
  </si>
  <si>
    <t>[11.2]</t>
  </si>
  <si>
    <t>-</t>
    <phoneticPr fontId="1" type="noConversion"/>
  </si>
  <si>
    <t>[9.7]</t>
  </si>
  <si>
    <t>CCT</t>
    <phoneticPr fontId="1" type="noConversion"/>
  </si>
  <si>
    <t>[9.6]</t>
  </si>
  <si>
    <t>[9.5]</t>
  </si>
  <si>
    <t>[12.4]</t>
  </si>
  <si>
    <t>[12.3]</t>
  </si>
  <si>
    <t>[12.2]</t>
  </si>
  <si>
    <t>[11.7]</t>
  </si>
  <si>
    <t>[11.6]</t>
  </si>
  <si>
    <t>Start Time</t>
    <phoneticPr fontId="1" type="noConversion"/>
  </si>
  <si>
    <t>[11.4]</t>
  </si>
  <si>
    <t>[11.3]</t>
  </si>
  <si>
    <t>[10.2]</t>
  </si>
  <si>
    <t>[9.8]</t>
  </si>
  <si>
    <t>측정횟수</t>
    <phoneticPr fontId="1" type="noConversion"/>
  </si>
  <si>
    <t>시험일</t>
    <phoneticPr fontId="1" type="noConversion"/>
  </si>
  <si>
    <t>시료수</t>
    <phoneticPr fontId="1" type="noConversion"/>
  </si>
  <si>
    <t>Test Item</t>
    <phoneticPr fontId="1" type="noConversion"/>
  </si>
  <si>
    <t>Clause</t>
    <phoneticPr fontId="1" type="noConversion"/>
  </si>
  <si>
    <t>[9.9]</t>
  </si>
  <si>
    <t>[9.3]</t>
  </si>
  <si>
    <t>Standby Power Consumption</t>
    <phoneticPr fontId="1" type="noConversion"/>
  </si>
  <si>
    <t>수수료</t>
    <phoneticPr fontId="1" type="noConversion"/>
  </si>
  <si>
    <t>.-&gt; CCT</t>
    <phoneticPr fontId="1" type="noConversion"/>
  </si>
  <si>
    <t>-</t>
    <phoneticPr fontId="1" type="noConversion"/>
  </si>
  <si>
    <t>-</t>
    <phoneticPr fontId="1" type="noConversion"/>
  </si>
  <si>
    <t>CRI</t>
    <phoneticPr fontId="1" type="noConversion"/>
  </si>
  <si>
    <t>[9.4]</t>
  </si>
  <si>
    <t>Total(Non-Dimmerble Lamp)</t>
    <phoneticPr fontId="1" type="noConversion"/>
  </si>
  <si>
    <t>.-&gt; CCT</t>
    <phoneticPr fontId="1" type="noConversion"/>
  </si>
  <si>
    <t>[9.1]</t>
    <phoneticPr fontId="1" type="noConversion"/>
  </si>
  <si>
    <t>비고</t>
    <phoneticPr fontId="1" type="noConversion"/>
  </si>
  <si>
    <t>측정횟수</t>
    <phoneticPr fontId="1" type="noConversion"/>
  </si>
  <si>
    <t>시료수</t>
    <phoneticPr fontId="1" type="noConversion"/>
  </si>
  <si>
    <t>단가</t>
    <phoneticPr fontId="1" type="noConversion"/>
  </si>
  <si>
    <t>[10.1]</t>
    <phoneticPr fontId="1" type="noConversion"/>
  </si>
  <si>
    <t>[9.2]</t>
    <phoneticPr fontId="1" type="noConversion"/>
  </si>
  <si>
    <t>시험일</t>
    <phoneticPr fontId="1" type="noConversion"/>
  </si>
  <si>
    <t>Clause</t>
    <phoneticPr fontId="1" type="noConversion"/>
  </si>
  <si>
    <t>모델수</t>
    <phoneticPr fontId="1" type="noConversion"/>
  </si>
  <si>
    <t>Omnidirectional</t>
  </si>
  <si>
    <t>ACS 인증비
(기본모델)</t>
    <phoneticPr fontId="1" type="noConversion"/>
  </si>
  <si>
    <t>기본모델</t>
    <phoneticPr fontId="1" type="noConversion"/>
  </si>
  <si>
    <t>구분</t>
    <phoneticPr fontId="1" type="noConversion"/>
  </si>
  <si>
    <t>시험 수수료 총괄</t>
    <phoneticPr fontId="1" type="noConversion"/>
  </si>
  <si>
    <t>No</t>
  </si>
  <si>
    <t>-</t>
    <phoneticPr fontId="1" type="noConversion"/>
  </si>
  <si>
    <t>◎ IES LM-79-08 / Lighting Facts Label / DesignLights Consortium 시험수수료</t>
    <phoneticPr fontId="1" type="noConversion"/>
  </si>
  <si>
    <r>
      <rPr>
        <b/>
        <sz val="16"/>
        <rFont val="맑은 고딕"/>
        <family val="3"/>
        <charset val="129"/>
      </rPr>
      <t xml:space="preserve">◎ </t>
    </r>
    <r>
      <rPr>
        <b/>
        <sz val="16"/>
        <rFont val="맑은 고딕"/>
        <family val="3"/>
        <charset val="129"/>
        <scheme val="minor"/>
      </rPr>
      <t xml:space="preserve">IECEE CB 및 CE 시험수수료_V1.0 </t>
    </r>
    <phoneticPr fontId="1" type="noConversion"/>
  </si>
  <si>
    <t xml:space="preserve">Directional </t>
    <phoneticPr fontId="1" type="noConversion"/>
  </si>
  <si>
    <t>Non-directional</t>
    <phoneticPr fontId="1" type="noConversion"/>
  </si>
  <si>
    <t>배광</t>
    <phoneticPr fontId="1" type="noConversion"/>
  </si>
  <si>
    <t>[9.2]</t>
    <phoneticPr fontId="1" type="noConversion"/>
  </si>
  <si>
    <t>Luminous Efficacy
Light Output
ZLD</t>
    <phoneticPr fontId="1" type="noConversion"/>
  </si>
  <si>
    <t>Luminous Efficacy
Light Output</t>
    <phoneticPr fontId="1" type="noConversion"/>
  </si>
  <si>
    <t>[9.3]</t>
    <phoneticPr fontId="1" type="noConversion"/>
  </si>
  <si>
    <t>적분구</t>
    <phoneticPr fontId="1" type="noConversion"/>
  </si>
  <si>
    <t>배광</t>
    <phoneticPr fontId="1" type="noConversion"/>
  </si>
  <si>
    <t>LM-80 성적서 필수</t>
    <phoneticPr fontId="1" type="noConversion"/>
  </si>
  <si>
    <t>6kh 기준 금액</t>
    <phoneticPr fontId="1" type="noConversion"/>
  </si>
  <si>
    <t>Light Source Life</t>
    <phoneticPr fontId="1" type="noConversion"/>
  </si>
  <si>
    <t>[10.3]</t>
    <phoneticPr fontId="1" type="noConversion"/>
  </si>
  <si>
    <t>Color Maintenance</t>
    <phoneticPr fontId="1" type="noConversion"/>
  </si>
  <si>
    <t>.-&gt;Lumen maintenance (indoor only)</t>
    <phoneticPr fontId="1" type="noConversion"/>
  </si>
  <si>
    <t xml:space="preserve">.-&gt;Lumen maintenance </t>
    <phoneticPr fontId="1" type="noConversion"/>
  </si>
  <si>
    <t>[11.1]</t>
    <phoneticPr fontId="1" type="noConversion"/>
  </si>
  <si>
    <t>[11.3]</t>
    <phoneticPr fontId="1" type="noConversion"/>
  </si>
  <si>
    <t>Power Factor</t>
    <phoneticPr fontId="1" type="noConversion"/>
  </si>
  <si>
    <t>[11.4]</t>
    <phoneticPr fontId="1" type="noConversion"/>
  </si>
  <si>
    <t>[11.5]</t>
    <phoneticPr fontId="1" type="noConversion"/>
  </si>
  <si>
    <t>[11.6]</t>
    <phoneticPr fontId="1" type="noConversion"/>
  </si>
  <si>
    <t>Operating Frequency</t>
    <phoneticPr fontId="1" type="noConversion"/>
  </si>
  <si>
    <t>[13.1]</t>
    <phoneticPr fontId="1" type="noConversion"/>
  </si>
  <si>
    <t>Max. measured Ballast or Driver Case Temperature</t>
    <phoneticPr fontId="1" type="noConversion"/>
  </si>
  <si>
    <t>[15.1]</t>
    <phoneticPr fontId="1" type="noConversion"/>
  </si>
  <si>
    <t>Dimming</t>
    <phoneticPr fontId="1" type="noConversion"/>
  </si>
  <si>
    <t xml:space="preserve"> noise test 포함</t>
    <phoneticPr fontId="1" type="noConversion"/>
  </si>
  <si>
    <t>[15.2]</t>
    <phoneticPr fontId="1" type="noConversion"/>
  </si>
  <si>
    <t xml:space="preserve"> 제품에 따른 option 사항 (블루투스연결, DALI 등)</t>
    <phoneticPr fontId="1" type="noConversion"/>
  </si>
  <si>
    <t>Conneted Functionality</t>
    <phoneticPr fontId="1" type="noConversion"/>
  </si>
  <si>
    <t>Total (Lumen maintanance OPTION 1적용)</t>
    <phoneticPr fontId="1" type="noConversion"/>
  </si>
  <si>
    <t>Total (Lumen maintanance OPTION 2적용)</t>
    <phoneticPr fontId="1" type="noConversion"/>
  </si>
  <si>
    <t>[9.4]</t>
    <phoneticPr fontId="1" type="noConversion"/>
  </si>
  <si>
    <t>[9.5]</t>
    <phoneticPr fontId="1" type="noConversion"/>
  </si>
  <si>
    <t>[9.4]</t>
    <phoneticPr fontId="1" type="noConversion"/>
  </si>
  <si>
    <t>기본료</t>
    <phoneticPr fontId="1" type="noConversion"/>
  </si>
  <si>
    <t>Total(기본모델)</t>
    <phoneticPr fontId="1" type="noConversion"/>
  </si>
  <si>
    <t>option 1 적용</t>
    <phoneticPr fontId="1" type="noConversion"/>
  </si>
  <si>
    <t>option 2 적용</t>
    <phoneticPr fontId="1" type="noConversion"/>
  </si>
  <si>
    <t xml:space="preserve"> ◎ 할인율 적용(연간 모델 적용)</t>
    <phoneticPr fontId="1" type="noConversion"/>
  </si>
  <si>
    <t xml:space="preserve"> ◎ 에너지스타 Luminaire V 2.0 수수료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</si>
  <si>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 xml:space="preserve">Option 1 </t>
    </r>
    <r>
      <rPr>
        <b/>
        <sz val="11"/>
        <rFont val="맑은 고딕"/>
        <family val="3"/>
        <charset val="129"/>
        <scheme val="minor"/>
      </rPr>
      <t xml:space="preserve">
- In situ test
- drive current test
- tm-21 projection 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</si>
  <si>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Option 2</t>
    </r>
    <r>
      <rPr>
        <b/>
        <sz val="11"/>
        <rFont val="맑은 고딕"/>
        <family val="3"/>
        <charset val="129"/>
        <scheme val="minor"/>
      </rPr>
      <t xml:space="preserve">
- LM-84  
- In situ test
- tm-28 projection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</si>
  <si>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 xml:space="preserve">Option 1 </t>
    </r>
    <r>
      <rPr>
        <b/>
        <sz val="11"/>
        <rFont val="맑은 고딕"/>
        <family val="3"/>
        <charset val="129"/>
        <scheme val="minor"/>
      </rPr>
      <t xml:space="preserve">
- In situ test
- drive current test
- tm-21 projection 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</si>
  <si>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Option 2</t>
    </r>
    <r>
      <rPr>
        <b/>
        <sz val="11"/>
        <rFont val="맑은 고딕"/>
        <family val="3"/>
        <charset val="129"/>
        <scheme val="minor"/>
      </rPr>
      <t xml:space="preserve">
- LM-84  
- In situ test
- tm-28 projection</t>
    </r>
    <phoneticPr fontId="1" type="noConversion"/>
  </si>
  <si>
    <t>2. Non-Directional Luminaire</t>
    <phoneticPr fontId="1" type="noConversion"/>
  </si>
  <si>
    <t>1. Directional Luminaire</t>
    <phoneticPr fontId="1" type="noConversion"/>
  </si>
  <si>
    <t xml:space="preserve"> 배광
 * Light Engine의 경우 LM-82 시험 진행 =&gt; 100만원</t>
    <phoneticPr fontId="1" type="noConversion"/>
  </si>
  <si>
    <r>
      <t xml:space="preserve"> </t>
    </r>
    <r>
      <rPr>
        <b/>
        <sz val="16"/>
        <color theme="1"/>
        <rFont val="맑은 고딕"/>
        <family val="3"/>
        <charset val="129"/>
      </rPr>
      <t xml:space="preserve">◎ </t>
    </r>
    <r>
      <rPr>
        <b/>
        <sz val="16"/>
        <color theme="1"/>
        <rFont val="맑은 고딕"/>
        <family val="3"/>
        <charset val="129"/>
        <scheme val="minor"/>
      </rPr>
      <t>에너지스타 Lamp V 2.0 수수료</t>
    </r>
    <phoneticPr fontId="1" type="noConversion"/>
  </si>
  <si>
    <t>시험 수수료 총괄</t>
    <phoneticPr fontId="1" type="noConversion"/>
  </si>
  <si>
    <t>구분</t>
    <phoneticPr fontId="1" type="noConversion"/>
  </si>
  <si>
    <t>Omnidirectional 
Lamp</t>
    <phoneticPr fontId="1" type="noConversion"/>
  </si>
  <si>
    <t>Directional Lamp
(PAR, MR, MRX)</t>
    <phoneticPr fontId="1" type="noConversion"/>
  </si>
  <si>
    <t>Directional Lamp
(B, BR, ER)</t>
    <phoneticPr fontId="1" type="noConversion"/>
  </si>
  <si>
    <t>Decorative Lamp</t>
    <phoneticPr fontId="1" type="noConversion"/>
  </si>
  <si>
    <t>기본모델</t>
    <phoneticPr fontId="1" type="noConversion"/>
  </si>
  <si>
    <t>디밍기능</t>
    <phoneticPr fontId="1" type="noConversion"/>
  </si>
  <si>
    <t>ACS 인증비
(기본모델)</t>
    <phoneticPr fontId="1" type="noConversion"/>
  </si>
  <si>
    <t>Total(기본모델)</t>
    <phoneticPr fontId="1" type="noConversion"/>
  </si>
  <si>
    <t>Total(기본모델)
반올림 통일</t>
    <phoneticPr fontId="1" type="noConversion"/>
  </si>
  <si>
    <t>Directional Lamp
(PAR, MR, MRX)</t>
    <phoneticPr fontId="1" type="noConversion"/>
  </si>
  <si>
    <t>Directional Lamp
(B, BR, ER)</t>
    <phoneticPr fontId="1" type="noConversion"/>
  </si>
  <si>
    <t>Decorative Lamp</t>
    <phoneticPr fontId="1" type="noConversion"/>
  </si>
  <si>
    <t>파생모델
(모델별)</t>
    <phoneticPr fontId="1" type="noConversion"/>
  </si>
  <si>
    <t>ACS 인증비
(파생모델별)</t>
    <phoneticPr fontId="1" type="noConversion"/>
  </si>
  <si>
    <t>Total(파생모델)</t>
    <phoneticPr fontId="1" type="noConversion"/>
  </si>
  <si>
    <t>Total(파생모델)
반올림 통일</t>
    <phoneticPr fontId="1" type="noConversion"/>
  </si>
  <si>
    <t>견적 계산(음영 Drop 선택)</t>
    <phoneticPr fontId="1" type="noConversion"/>
  </si>
  <si>
    <t>견적가(시험+인증)</t>
    <phoneticPr fontId="1" type="noConversion"/>
  </si>
  <si>
    <t>* 할인율 적용(연간 모델 적용)</t>
    <phoneticPr fontId="1" type="noConversion"/>
  </si>
  <si>
    <t>램프타입</t>
    <phoneticPr fontId="1" type="noConversion"/>
  </si>
  <si>
    <t>모델수</t>
    <phoneticPr fontId="1" type="noConversion"/>
  </si>
  <si>
    <t>디밍기능 보유</t>
    <phoneticPr fontId="1" type="noConversion"/>
  </si>
  <si>
    <t>파생유무</t>
    <phoneticPr fontId="1" type="noConversion"/>
  </si>
  <si>
    <t>CCT 파생모델 수</t>
    <phoneticPr fontId="1" type="noConversion"/>
  </si>
  <si>
    <t>Total 견적가</t>
    <phoneticPr fontId="1" type="noConversion"/>
  </si>
  <si>
    <t>1. Omnidirectional Lamp</t>
    <phoneticPr fontId="1" type="noConversion"/>
  </si>
  <si>
    <t>Basic Model 견적</t>
    <phoneticPr fontId="1" type="noConversion"/>
  </si>
  <si>
    <t>Clause</t>
    <phoneticPr fontId="1" type="noConversion"/>
  </si>
  <si>
    <t>Test Item</t>
    <phoneticPr fontId="1" type="noConversion"/>
  </si>
  <si>
    <t>시료수</t>
    <phoneticPr fontId="1" type="noConversion"/>
  </si>
  <si>
    <t>측정횟수</t>
    <phoneticPr fontId="1" type="noConversion"/>
  </si>
  <si>
    <t>수수료</t>
    <phoneticPr fontId="1" type="noConversion"/>
  </si>
  <si>
    <t>비고</t>
    <phoneticPr fontId="1" type="noConversion"/>
  </si>
  <si>
    <t>[9.1]</t>
    <phoneticPr fontId="1" type="noConversion"/>
  </si>
  <si>
    <t>Luminous Efficacy</t>
    <phoneticPr fontId="1" type="noConversion"/>
  </si>
  <si>
    <t>적분구(0시)</t>
    <phoneticPr fontId="1" type="noConversion"/>
  </si>
  <si>
    <t>[9.2]</t>
    <phoneticPr fontId="1" type="noConversion"/>
  </si>
  <si>
    <t>Light Output</t>
    <phoneticPr fontId="1" type="noConversion"/>
  </si>
  <si>
    <t>적분구(0시)</t>
    <phoneticPr fontId="1" type="noConversion"/>
  </si>
  <si>
    <t>Intensity Distribution</t>
    <phoneticPr fontId="1" type="noConversion"/>
  </si>
  <si>
    <t>배광</t>
    <phoneticPr fontId="1" type="noConversion"/>
  </si>
  <si>
    <t>CCT</t>
    <phoneticPr fontId="1" type="noConversion"/>
  </si>
  <si>
    <r>
      <t xml:space="preserve">적분구(0시간, </t>
    </r>
    <r>
      <rPr>
        <sz val="9"/>
        <color rgb="FFFF0000"/>
        <rFont val="맑은 고딕"/>
        <family val="3"/>
        <charset val="129"/>
        <scheme val="minor"/>
      </rPr>
      <t>1000시간, 2000시간</t>
    </r>
    <r>
      <rPr>
        <sz val="9"/>
        <color theme="1"/>
        <rFont val="맑은 고딕"/>
        <family val="3"/>
        <charset val="129"/>
        <scheme val="minor"/>
      </rPr>
      <t>, 3000시간, 6000시간)</t>
    </r>
    <phoneticPr fontId="1" type="noConversion"/>
  </si>
  <si>
    <t>CRI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</si>
  <si>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</si>
  <si>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</si>
  <si>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</si>
  <si>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.-&gt; CCT</t>
    <phoneticPr fontId="1" type="noConversion"/>
  </si>
  <si>
    <t>Color Maintenance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</si>
  <si>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</si>
  <si>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</si>
  <si>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</si>
  <si>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.-&gt; CCT</t>
    <phoneticPr fontId="1" type="noConversion"/>
  </si>
  <si>
    <t>[10.1]</t>
    <phoneticPr fontId="1" type="noConversion"/>
  </si>
  <si>
    <t>Lumen 
Maintenance</t>
    <phoneticPr fontId="1" type="noConversion"/>
  </si>
  <si>
    <t>10개를 시료 1 set로 계산, 전기료:7,000원, 챔버: 8,000원</t>
    <phoneticPr fontId="1" type="noConversion"/>
  </si>
  <si>
    <t>In-situ Temperature Test</t>
    <phoneticPr fontId="1" type="noConversion"/>
  </si>
  <si>
    <t>Rated Life</t>
    <phoneticPr fontId="1" type="noConversion"/>
  </si>
  <si>
    <t>.-&gt;Lumen maintenance</t>
    <phoneticPr fontId="1" type="noConversion"/>
  </si>
  <si>
    <t>Power Factor</t>
    <phoneticPr fontId="1" type="noConversion"/>
  </si>
  <si>
    <t>Frequency</t>
    <phoneticPr fontId="1" type="noConversion"/>
  </si>
  <si>
    <t>Start Time</t>
    <phoneticPr fontId="1" type="noConversion"/>
  </si>
  <si>
    <t>Transient Protection</t>
    <phoneticPr fontId="1" type="noConversion"/>
  </si>
  <si>
    <t>Standby Power Consumption</t>
    <phoneticPr fontId="1" type="noConversion"/>
  </si>
  <si>
    <t>이전 비용 미적용된 항목으로 비용 추가 필요</t>
    <phoneticPr fontId="1" type="noConversion"/>
  </si>
  <si>
    <t>[12.1]</t>
    <phoneticPr fontId="1" type="noConversion"/>
  </si>
  <si>
    <t>Max. Light Output</t>
    <phoneticPr fontId="1" type="noConversion"/>
  </si>
  <si>
    <t>Dimmable 기능이 없으면 시험 제외</t>
    <phoneticPr fontId="1" type="noConversion"/>
  </si>
  <si>
    <t>Min. Light Output</t>
    <phoneticPr fontId="1" type="noConversion"/>
  </si>
  <si>
    <t>Dimmable 기능이 없으면 시험 제외</t>
    <phoneticPr fontId="1" type="noConversion"/>
  </si>
  <si>
    <t>Flicker</t>
    <phoneticPr fontId="1" type="noConversion"/>
  </si>
  <si>
    <t>Dimmable 기능이 없으면 시험 제외</t>
    <phoneticPr fontId="1" type="noConversion"/>
  </si>
  <si>
    <t>Audible Noise</t>
    <phoneticPr fontId="1" type="noConversion"/>
  </si>
  <si>
    <t>[14.1]</t>
    <phoneticPr fontId="1" type="noConversion"/>
  </si>
  <si>
    <t>[14.1]</t>
    <phoneticPr fontId="1" type="noConversion"/>
  </si>
  <si>
    <t>Lamp Shape Dimension</t>
    <phoneticPr fontId="1" type="noConversion"/>
  </si>
  <si>
    <t>Total(Non-Dimmerble Lamp)</t>
    <phoneticPr fontId="1" type="noConversion"/>
  </si>
  <si>
    <t>기존 비용(567만원)에서 11만원 상향 조정 필요</t>
    <phoneticPr fontId="1" type="noConversion"/>
  </si>
  <si>
    <t>Total(Dimmerble Lamp)</t>
    <phoneticPr fontId="1" type="noConversion"/>
  </si>
  <si>
    <t>기존 비용(607만원)에서 11만원 상향 조정 필요</t>
    <phoneticPr fontId="1" type="noConversion"/>
  </si>
  <si>
    <t>CCT 파생(파생모델 당) 견적</t>
    <phoneticPr fontId="1" type="noConversion"/>
  </si>
  <si>
    <t>[9.1]</t>
    <phoneticPr fontId="1" type="noConversion"/>
  </si>
  <si>
    <t>Luminous Efficacy</t>
    <phoneticPr fontId="1" type="noConversion"/>
  </si>
  <si>
    <t>적분구(0시)</t>
    <phoneticPr fontId="1" type="noConversion"/>
  </si>
  <si>
    <t>[9.2]</t>
    <phoneticPr fontId="1" type="noConversion"/>
  </si>
  <si>
    <t>Light Output</t>
    <phoneticPr fontId="1" type="noConversion"/>
  </si>
  <si>
    <t>Intensity Distribution</t>
    <phoneticPr fontId="1" type="noConversion"/>
  </si>
  <si>
    <t>배광</t>
    <phoneticPr fontId="1" type="noConversion"/>
  </si>
  <si>
    <t>CCT</t>
    <phoneticPr fontId="1" type="noConversion"/>
  </si>
  <si>
    <t>.-&gt; CCT</t>
    <phoneticPr fontId="1" type="noConversion"/>
  </si>
  <si>
    <t>[10.1]</t>
    <phoneticPr fontId="1" type="noConversion"/>
  </si>
  <si>
    <t>In-situ Temperature Test</t>
    <phoneticPr fontId="1" type="noConversion"/>
  </si>
  <si>
    <t>이전 미포함 항목으로 비용 추가 필요</t>
    <phoneticPr fontId="1" type="noConversion"/>
  </si>
  <si>
    <t>Power Factor</t>
    <phoneticPr fontId="1" type="noConversion"/>
  </si>
  <si>
    <t>이전 미포함 항목으로 비용 추가 필요</t>
    <phoneticPr fontId="1" type="noConversion"/>
  </si>
  <si>
    <t>[14.1]</t>
    <phoneticPr fontId="1" type="noConversion"/>
  </si>
  <si>
    <t>Lamp Shape Dimension</t>
    <phoneticPr fontId="1" type="noConversion"/>
  </si>
  <si>
    <t>이전 미포함 항목으로 비용추가 필요</t>
    <phoneticPr fontId="1" type="noConversion"/>
  </si>
  <si>
    <t>Total(각 파생모델 별)</t>
    <phoneticPr fontId="1" type="noConversion"/>
  </si>
  <si>
    <t>기존 비용(77만원)에서 37만원 상향 조정 필요</t>
    <phoneticPr fontId="1" type="noConversion"/>
  </si>
  <si>
    <t>2. Directional Lamp(PAR, MR, MRX)</t>
    <phoneticPr fontId="1" type="noConversion"/>
  </si>
  <si>
    <t>Basic Model 견적</t>
    <phoneticPr fontId="1" type="noConversion"/>
  </si>
  <si>
    <t>Clause</t>
    <phoneticPr fontId="1" type="noConversion"/>
  </si>
  <si>
    <t>Test Item</t>
    <phoneticPr fontId="1" type="noConversion"/>
  </si>
  <si>
    <t>단가</t>
    <phoneticPr fontId="1" type="noConversion"/>
  </si>
  <si>
    <t>시료수</t>
    <phoneticPr fontId="1" type="noConversion"/>
  </si>
  <si>
    <t>시험일</t>
    <phoneticPr fontId="1" type="noConversion"/>
  </si>
  <si>
    <t>측정횟수</t>
    <phoneticPr fontId="1" type="noConversion"/>
  </si>
  <si>
    <t>수수료</t>
    <phoneticPr fontId="1" type="noConversion"/>
  </si>
  <si>
    <t>비고</t>
    <phoneticPr fontId="1" type="noConversion"/>
  </si>
  <si>
    <t>[9.1]</t>
    <phoneticPr fontId="1" type="noConversion"/>
  </si>
  <si>
    <t>Light Output</t>
    <phoneticPr fontId="1" type="noConversion"/>
  </si>
  <si>
    <t>Elevated T LOR</t>
    <phoneticPr fontId="1" type="noConversion"/>
  </si>
  <si>
    <t>온도제어적분구, Not for use in recessed fixture 문구 있으면
시험 적용 안함.</t>
    <phoneticPr fontId="1" type="noConversion"/>
  </si>
  <si>
    <t>온도제어적분구, Not for use in recessed fixture 문구 있으면
시험 적용 안함.</t>
    <phoneticPr fontId="1" type="noConversion"/>
  </si>
  <si>
    <t>Center Beam Intensity</t>
    <phoneticPr fontId="1" type="noConversion"/>
  </si>
  <si>
    <t>배광</t>
    <phoneticPr fontId="1" type="noConversion"/>
  </si>
  <si>
    <r>
      <t xml:space="preserve">적분구(0시간, </t>
    </r>
    <r>
      <rPr>
        <sz val="9"/>
        <color rgb="FFFF0000"/>
        <rFont val="맑은 고딕"/>
        <family val="3"/>
        <charset val="129"/>
        <scheme val="minor"/>
      </rPr>
      <t>1000시간, 2000시간</t>
    </r>
    <r>
      <rPr>
        <sz val="9"/>
        <color theme="1"/>
        <rFont val="맑은 고딕"/>
        <family val="3"/>
        <charset val="129"/>
        <scheme val="minor"/>
      </rPr>
      <t>, 3000시간, 6000시간)</t>
    </r>
    <phoneticPr fontId="1" type="noConversion"/>
  </si>
  <si>
    <t>CRI</t>
    <phoneticPr fontId="1" type="noConversion"/>
  </si>
  <si>
    <t>Color Maintenance</t>
    <phoneticPr fontId="1" type="noConversion"/>
  </si>
  <si>
    <t>-</t>
    <phoneticPr fontId="1" type="noConversion"/>
  </si>
  <si>
    <t>Color Angular Uniformity</t>
    <phoneticPr fontId="1" type="noConversion"/>
  </si>
  <si>
    <t>Lumen 
Maintenance</t>
    <phoneticPr fontId="1" type="noConversion"/>
  </si>
  <si>
    <t>10개를 시료 1 set로 계산, 전기료:7,000원, 챔버: 8,000원</t>
    <phoneticPr fontId="1" type="noConversion"/>
  </si>
  <si>
    <t>Rated Life</t>
    <phoneticPr fontId="1" type="noConversion"/>
  </si>
  <si>
    <t>.-&gt;Lumen maintenance</t>
    <phoneticPr fontId="1" type="noConversion"/>
  </si>
  <si>
    <t>Start Time</t>
    <phoneticPr fontId="1" type="noConversion"/>
  </si>
  <si>
    <t>Transient Protection</t>
    <phoneticPr fontId="1" type="noConversion"/>
  </si>
  <si>
    <t>Standby Power Consumption</t>
    <phoneticPr fontId="1" type="noConversion"/>
  </si>
  <si>
    <t>Max. Light Output</t>
    <phoneticPr fontId="1" type="noConversion"/>
  </si>
  <si>
    <t>Total(Non-Dimmerble Lamp)</t>
    <phoneticPr fontId="1" type="noConversion"/>
  </si>
  <si>
    <t>기존 금액과 동일</t>
    <phoneticPr fontId="1" type="noConversion"/>
  </si>
  <si>
    <t>Total(Dimmerble Lamp)</t>
    <phoneticPr fontId="1" type="noConversion"/>
  </si>
  <si>
    <t>기존 금액과 동일</t>
    <phoneticPr fontId="1" type="noConversion"/>
  </si>
  <si>
    <t>CCT 파생(파생모델 당) 견적</t>
    <phoneticPr fontId="1" type="noConversion"/>
  </si>
  <si>
    <t>[9.2]</t>
    <phoneticPr fontId="1" type="noConversion"/>
  </si>
  <si>
    <t>Light Output</t>
    <phoneticPr fontId="1" type="noConversion"/>
  </si>
  <si>
    <t>온도제어적분구, Not for use in recessed fixture 문구 
있으면 시험 적용 안함.</t>
    <phoneticPr fontId="1" type="noConversion"/>
  </si>
  <si>
    <t>이전 미포함 항목으로 비용 추가 필요</t>
    <phoneticPr fontId="1" type="noConversion"/>
  </si>
  <si>
    <t>Power Factor</t>
    <phoneticPr fontId="1" type="noConversion"/>
  </si>
  <si>
    <t>기존 99만원에서 37만원 상향</t>
    <phoneticPr fontId="1" type="noConversion"/>
  </si>
  <si>
    <t>3. Directional Lamp(B, BR, ER)</t>
    <phoneticPr fontId="1" type="noConversion"/>
  </si>
  <si>
    <t>Clause</t>
    <phoneticPr fontId="1" type="noConversion"/>
  </si>
  <si>
    <t>단가</t>
    <phoneticPr fontId="1" type="noConversion"/>
  </si>
  <si>
    <t>시료수</t>
    <phoneticPr fontId="1" type="noConversion"/>
  </si>
  <si>
    <t>시험일</t>
    <phoneticPr fontId="1" type="noConversion"/>
  </si>
  <si>
    <t>측정횟수</t>
    <phoneticPr fontId="1" type="noConversion"/>
  </si>
  <si>
    <t>비고</t>
    <phoneticPr fontId="1" type="noConversion"/>
  </si>
  <si>
    <t>CRI</t>
    <phoneticPr fontId="1" type="noConversion"/>
  </si>
  <si>
    <t>Color Angular Uniformity</t>
    <phoneticPr fontId="1" type="noConversion"/>
  </si>
  <si>
    <t>In-situ Temperature Test</t>
    <phoneticPr fontId="1" type="noConversion"/>
  </si>
  <si>
    <t>.-&gt;Lumen maintenance</t>
    <phoneticPr fontId="1" type="noConversion"/>
  </si>
  <si>
    <t>Flicker</t>
    <phoneticPr fontId="1" type="noConversion"/>
  </si>
  <si>
    <t>Dimmable 기능이 없으면 시험 제외</t>
    <phoneticPr fontId="1" type="noConversion"/>
  </si>
  <si>
    <t>CCT 파생(파생모델 당) 견적</t>
    <phoneticPr fontId="1" type="noConversion"/>
  </si>
  <si>
    <t>[9.1]</t>
    <phoneticPr fontId="1" type="noConversion"/>
  </si>
  <si>
    <t>Color Angular Uniformity</t>
    <phoneticPr fontId="1" type="noConversion"/>
  </si>
  <si>
    <t>색공간 측정을 위해 배광시험 선 진행, 30만원 추가 필요</t>
    <phoneticPr fontId="1" type="noConversion"/>
  </si>
  <si>
    <t>이전 미포함 항목으로 비용 추가 필요</t>
    <phoneticPr fontId="1" type="noConversion"/>
  </si>
  <si>
    <t>기존 비용(69만원)에서 67만원 상향 조정 필요</t>
    <phoneticPr fontId="1" type="noConversion"/>
  </si>
  <si>
    <t>4. Decorative Lamp</t>
    <phoneticPr fontId="1" type="noConversion"/>
  </si>
  <si>
    <t>수수료</t>
    <phoneticPr fontId="1" type="noConversion"/>
  </si>
  <si>
    <t>[10.1]</t>
    <phoneticPr fontId="1" type="noConversion"/>
  </si>
  <si>
    <r>
      <t xml:space="preserve">Dimmable 만, 디머 5개, 1 lamp   </t>
    </r>
    <r>
      <rPr>
        <sz val="9"/>
        <color rgb="FF7030A0"/>
        <rFont val="맑은 고딕"/>
        <family val="3"/>
        <charset val="129"/>
        <scheme val="minor"/>
      </rPr>
      <t/>
    </r>
    <phoneticPr fontId="1" type="noConversion"/>
  </si>
  <si>
    <t>Total(Dimmerble Lamp)</t>
    <phoneticPr fontId="1" type="noConversion"/>
  </si>
  <si>
    <t>기존 비용(607만원)에서 11만원 상향 조정 필요</t>
    <phoneticPr fontId="1" type="noConversion"/>
  </si>
  <si>
    <t>Omnidirectional</t>
    <phoneticPr fontId="1" type="noConversion"/>
  </si>
  <si>
    <t>Directional (PAR, MR, MRX)</t>
    <phoneticPr fontId="1" type="noConversion"/>
  </si>
  <si>
    <t>Directional (B, BR, ER)</t>
    <phoneticPr fontId="1" type="noConversion"/>
  </si>
  <si>
    <t>Decorative</t>
    <phoneticPr fontId="1" type="noConversion"/>
  </si>
  <si>
    <t>Yes</t>
    <phoneticPr fontId="1" type="noConversion"/>
  </si>
  <si>
    <t>No</t>
    <phoneticPr fontId="1" type="noConversion"/>
  </si>
  <si>
    <t>시험항목</t>
    <phoneticPr fontId="1" type="noConversion"/>
  </si>
  <si>
    <t>시간</t>
    <phoneticPr fontId="1" type="noConversion"/>
  </si>
  <si>
    <t>수량</t>
    <phoneticPr fontId="1" type="noConversion"/>
  </si>
  <si>
    <t>기본견적</t>
    <phoneticPr fontId="1" type="noConversion"/>
  </si>
  <si>
    <t>사내</t>
    <phoneticPr fontId="1" type="noConversion"/>
  </si>
  <si>
    <t>-</t>
    <phoneticPr fontId="1" type="noConversion"/>
  </si>
  <si>
    <r>
      <t>HTOL</t>
    </r>
    <r>
      <rPr>
        <b/>
        <sz val="9"/>
        <rFont val="맑은 고딕"/>
        <family val="3"/>
        <charset val="129"/>
      </rPr>
      <t xml:space="preserve"> 80개, 1000시간</t>
    </r>
    <phoneticPr fontId="1" type="noConversion"/>
  </si>
  <si>
    <r>
      <t>TS</t>
    </r>
    <r>
      <rPr>
        <b/>
        <sz val="9"/>
        <rFont val="맑은 고딕"/>
        <family val="3"/>
        <charset val="129"/>
      </rPr>
      <t xml:space="preserve"> 80개,</t>
    </r>
    <r>
      <rPr>
        <sz val="9"/>
        <rFont val="맑은 고딕"/>
        <family val="3"/>
        <charset val="129"/>
      </rPr>
      <t xml:space="preserve"> 1</t>
    </r>
    <r>
      <rPr>
        <b/>
        <sz val="9"/>
        <rFont val="맑은 고딕"/>
        <family val="3"/>
        <charset val="129"/>
      </rPr>
      <t>000시간</t>
    </r>
    <phoneticPr fontId="1" type="noConversion"/>
  </si>
  <si>
    <r>
      <t>PTC</t>
    </r>
    <r>
      <rPr>
        <b/>
        <sz val="9"/>
        <rFont val="맑은 고딕"/>
        <family val="3"/>
        <charset val="129"/>
      </rPr>
      <t xml:space="preserve"> 80개, 1000사이클</t>
    </r>
    <phoneticPr fontId="1" type="noConversion"/>
  </si>
  <si>
    <r>
      <t>MS</t>
    </r>
    <r>
      <rPr>
        <b/>
        <sz val="9"/>
        <rFont val="맑은 고딕"/>
        <family val="3"/>
        <charset val="129"/>
      </rPr>
      <t xml:space="preserve"> 80개</t>
    </r>
    <phoneticPr fontId="1" type="noConversion"/>
  </si>
  <si>
    <t>-</t>
    <phoneticPr fontId="1" type="noConversion"/>
  </si>
  <si>
    <r>
      <t>WHTOL</t>
    </r>
    <r>
      <rPr>
        <b/>
        <sz val="9"/>
        <rFont val="맑은 고딕"/>
        <family val="3"/>
        <charset val="129"/>
      </rPr>
      <t xml:space="preserve"> 80개, 1000시간</t>
    </r>
    <phoneticPr fontId="1" type="noConversion"/>
  </si>
  <si>
    <t>6W 적용</t>
    <phoneticPr fontId="1" type="noConversion"/>
  </si>
  <si>
    <t>9W 적용</t>
    <phoneticPr fontId="1" type="noConversion"/>
  </si>
  <si>
    <t>12W 적용</t>
    <phoneticPr fontId="1" type="noConversion"/>
  </si>
  <si>
    <r>
      <t>TR</t>
    </r>
    <r>
      <rPr>
        <b/>
        <sz val="9"/>
        <rFont val="맑은 고딕"/>
        <family val="3"/>
        <charset val="129"/>
      </rPr>
      <t xml:space="preserve"> 5개</t>
    </r>
    <phoneticPr fontId="1" type="noConversion"/>
  </si>
  <si>
    <t>DPA 4개</t>
    <phoneticPr fontId="1" type="noConversion"/>
  </si>
  <si>
    <t>항목</t>
  </si>
  <si>
    <t>PTC</t>
  </si>
  <si>
    <t>Pre-conditioning</t>
  </si>
  <si>
    <t>-</t>
  </si>
  <si>
    <t>High Temperature Operating Life</t>
  </si>
  <si>
    <t>Wet Hight Temperature Operating Life (WHTOL)</t>
  </si>
  <si>
    <t>Temperature Cycling</t>
  </si>
  <si>
    <t>Power and Temperature Cycle</t>
  </si>
  <si>
    <t>Resistance to Solder Heat</t>
  </si>
  <si>
    <t>Solderability</t>
  </si>
  <si>
    <t>Pulsed Operating Life</t>
  </si>
  <si>
    <t>DEW</t>
  </si>
  <si>
    <t>Hydrogen Sulphide</t>
  </si>
  <si>
    <t>Flowing Mixed Gas</t>
  </si>
  <si>
    <t>50% 네고</t>
    <phoneticPr fontId="1" type="noConversion"/>
  </si>
  <si>
    <t>1CHIP</t>
    <phoneticPr fontId="1" type="noConversion"/>
  </si>
  <si>
    <t>3CHIP</t>
    <phoneticPr fontId="1" type="noConversion"/>
  </si>
  <si>
    <t>5CHIP</t>
    <phoneticPr fontId="1" type="noConversion"/>
  </si>
  <si>
    <r>
      <t>챔버1(150</t>
    </r>
    <r>
      <rPr>
        <sz val="11"/>
        <color theme="1"/>
        <rFont val="맑은 고딕"/>
        <family val="3"/>
        <charset val="129"/>
      </rPr>
      <t>℃</t>
    </r>
    <r>
      <rPr>
        <sz val="11"/>
        <color theme="1"/>
        <rFont val="맑은 고딕"/>
        <family val="2"/>
        <charset val="129"/>
      </rPr>
      <t>)</t>
    </r>
    <phoneticPr fontId="1" type="noConversion"/>
  </si>
  <si>
    <r>
      <t>챔버2(160</t>
    </r>
    <r>
      <rPr>
        <sz val="11"/>
        <color theme="1"/>
        <rFont val="맑은 고딕"/>
        <family val="3"/>
        <charset val="129"/>
      </rPr>
      <t>℃</t>
    </r>
    <r>
      <rPr>
        <sz val="11"/>
        <color theme="1"/>
        <rFont val="맑은 고딕"/>
        <family val="2"/>
        <charset val="129"/>
      </rPr>
      <t>)</t>
    </r>
    <phoneticPr fontId="1" type="noConversion"/>
  </si>
  <si>
    <r>
      <t>챔버3(170</t>
    </r>
    <r>
      <rPr>
        <sz val="11"/>
        <color theme="1"/>
        <rFont val="맑은 고딕"/>
        <family val="3"/>
        <charset val="129"/>
      </rPr>
      <t>℃</t>
    </r>
    <r>
      <rPr>
        <sz val="11"/>
        <color theme="1"/>
        <rFont val="맑은 고딕"/>
        <family val="2"/>
        <charset val="129"/>
      </rPr>
      <t>)</t>
    </r>
    <phoneticPr fontId="1" type="noConversion"/>
  </si>
  <si>
    <t>*LM-80 수수료 적용</t>
    <phoneticPr fontId="1" type="noConversion"/>
  </si>
  <si>
    <t>LED 제품</t>
    <phoneticPr fontId="1" type="noConversion"/>
  </si>
  <si>
    <t>장비</t>
    <phoneticPr fontId="1" type="noConversion"/>
  </si>
  <si>
    <t>합계</t>
    <phoneticPr fontId="1" type="noConversion"/>
  </si>
  <si>
    <t>총계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</si>
  <si>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</si>
  <si>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</si>
  <si>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</si>
  <si>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Pre-conditioning</t>
    <phoneticPr fontId="1" type="noConversion"/>
  </si>
  <si>
    <t>시험규격</t>
    <phoneticPr fontId="1" type="noConversion"/>
  </si>
  <si>
    <t>시험조건</t>
    <phoneticPr fontId="1" type="noConversion"/>
  </si>
  <si>
    <t>시험수량</t>
    <phoneticPr fontId="1" type="noConversion"/>
  </si>
  <si>
    <t>시험시간</t>
    <phoneticPr fontId="1" type="noConversion"/>
  </si>
  <si>
    <t>시험수수료</t>
    <phoneticPr fontId="1" type="noConversion"/>
  </si>
  <si>
    <t>AEC-Q102
/IEC 60810</t>
    <phoneticPr fontId="1" type="noConversion"/>
  </si>
  <si>
    <t>Thermal Shock</t>
    <phoneticPr fontId="1" type="noConversion"/>
  </si>
  <si>
    <t>ESD(HBM/MM)</t>
    <phoneticPr fontId="1" type="noConversion"/>
  </si>
  <si>
    <t>-</t>
    <phoneticPr fontId="1" type="noConversion"/>
  </si>
  <si>
    <t>VVF</t>
    <phoneticPr fontId="1" type="noConversion"/>
  </si>
  <si>
    <t>MS</t>
    <phoneticPr fontId="1" type="noConversion"/>
  </si>
  <si>
    <t>합계</t>
    <phoneticPr fontId="1" type="noConversion"/>
  </si>
  <si>
    <t>TEST</t>
  </si>
  <si>
    <t>Forward Voltage</t>
  </si>
  <si>
    <t>의뢰</t>
  </si>
  <si>
    <t>PCB</t>
  </si>
  <si>
    <t>제품 특성확인</t>
  </si>
  <si>
    <t>1) 정격 current  : 250mA</t>
  </si>
  <si>
    <t>(HTOL, WHTOL, TC, PTC 해당)</t>
  </si>
  <si>
    <t>PC</t>
  </si>
  <si>
    <t>Bias 시료를</t>
  </si>
  <si>
    <t>제품 MSL등급대로</t>
  </si>
  <si>
    <t>External Visual</t>
  </si>
  <si>
    <t>EV</t>
  </si>
  <si>
    <t>현미경 관찰</t>
  </si>
  <si>
    <t>PCB &amp; LED</t>
  </si>
  <si>
    <t>전체시료 초기 외관측정</t>
  </si>
  <si>
    <t>Parametric Verification</t>
  </si>
  <si>
    <t>PV</t>
  </si>
  <si>
    <t>챔버 권장</t>
  </si>
  <si>
    <t>5a</t>
  </si>
  <si>
    <t>High Temperature</t>
  </si>
  <si>
    <t>Operating Life</t>
  </si>
  <si>
    <t>HTOL</t>
  </si>
  <si>
    <t>1) Max current  : 500mA</t>
  </si>
  <si>
    <t>6a</t>
  </si>
  <si>
    <t>Wet High Temperature</t>
  </si>
  <si>
    <t>WHTOL1</t>
  </si>
  <si>
    <t>85도 온도 -&gt; 전류조정</t>
  </si>
  <si>
    <t>6b</t>
  </si>
  <si>
    <t>WHTOL2</t>
  </si>
  <si>
    <t>85도 온도 -&gt; 50mA인가</t>
  </si>
  <si>
    <t>1) Min current : 100mA</t>
  </si>
  <si>
    <t>TC</t>
  </si>
  <si>
    <t>PC before TC.</t>
  </si>
  <si>
    <t>Ts or Ta = -40℃ ~ 85℃, </t>
  </si>
  <si>
    <t>Ts or Ta = -40℃ ~ 100℃,</t>
  </si>
  <si>
    <t>Ts or Ta = -40℃ ~ 110℃,</t>
  </si>
  <si>
    <t>Ts or Ta = -40℃ ~ 125℃,</t>
  </si>
  <si>
    <t>Tj온도에 가깝게 설정</t>
  </si>
  <si>
    <t>8a</t>
  </si>
  <si>
    <t>Power Temperature Cycling</t>
  </si>
  <si>
    <t>Tsolder= -40℃ ~ 125℃,</t>
  </si>
  <si>
    <t>Ts온도 기준으로 설정</t>
  </si>
  <si>
    <t>(Ts125도 설정 -&gt;</t>
  </si>
  <si>
    <t>전류 조절)</t>
  </si>
  <si>
    <t>2) Ts온도(참고치) : 92.8도</t>
  </si>
  <si>
    <t>10a</t>
  </si>
  <si>
    <t>Electrostatic Discharge Human Body Model</t>
  </si>
  <si>
    <t>HBM</t>
  </si>
  <si>
    <t>LED단품시험 후</t>
  </si>
  <si>
    <t>ON/OFF확인 및 외관평가</t>
  </si>
  <si>
    <t>10b</t>
  </si>
  <si>
    <t>Electrostatic Discharge</t>
  </si>
  <si>
    <t>Charged Device Model</t>
  </si>
  <si>
    <t>CDM</t>
  </si>
  <si>
    <t>(MM로대체)</t>
  </si>
  <si>
    <t>100V → 200V → 400V</t>
  </si>
  <si>
    <t>18a</t>
  </si>
  <si>
    <t>RSH</t>
  </si>
  <si>
    <t>(-reflow)</t>
  </si>
  <si>
    <t>LED</t>
  </si>
  <si>
    <t>전체를 담가서 솔더가 묻어야</t>
  </si>
  <si>
    <t>하는곳만 붇는지 확인</t>
  </si>
  <si>
    <t>1) 외관 이상여부 확인</t>
  </si>
  <si>
    <t>2) On/Off 이상여부</t>
  </si>
  <si>
    <t>SD</t>
  </si>
  <si>
    <t>Bake : 150 ℃</t>
  </si>
  <si>
    <t>리드부분 납이 잘 묻는지 확인</t>
  </si>
  <si>
    <t>PLT</t>
  </si>
  <si>
    <t>Ts온도 55℃에서 Duty 3%로</t>
  </si>
  <si>
    <t>펄스인가 (국내에서 QRT가 12%로 가능</t>
  </si>
  <si>
    <t>1) Surge current : 700mA</t>
  </si>
  <si>
    <t>Dew</t>
  </si>
  <si>
    <t>(60℃/90%로</t>
  </si>
  <si>
    <t>대체)</t>
  </si>
  <si>
    <t>Min전류값 인가하여 60/90에서 실시</t>
  </si>
  <si>
    <t>습도시험에서 저전류가 더 가혹함</t>
  </si>
  <si>
    <t>H2S</t>
  </si>
  <si>
    <t>FMG</t>
  </si>
  <si>
    <t>500hrs, 75% RH, Ta=25°C,</t>
  </si>
  <si>
    <t>기타</t>
  </si>
  <si>
    <t>추가금액</t>
  </si>
  <si>
    <t>항목번호</t>
  </si>
  <si>
    <t>Test condtion</t>
  </si>
  <si>
    <t>(시험조건 명기)</t>
  </si>
  <si>
    <t>진행여부</t>
  </si>
  <si>
    <t>(Click)</t>
  </si>
  <si>
    <t>종류</t>
  </si>
  <si>
    <t>LED 수량</t>
  </si>
  <si>
    <t>PCB수량</t>
  </si>
  <si>
    <t>설명</t>
  </si>
  <si>
    <t>w</t>
  </si>
  <si>
    <t>Vf 매뉴얼 측정 산출 근거</t>
    <phoneticPr fontId="1" type="noConversion"/>
  </si>
  <si>
    <t>Q6</t>
  </si>
  <si>
    <t>고온보관 1000h, Ta=95°C</t>
  </si>
  <si>
    <t>Q18</t>
  </si>
  <si>
    <t>IEC 60068-2-46</t>
  </si>
  <si>
    <t>Q16</t>
  </si>
  <si>
    <t>IEC 60068-2-60</t>
  </si>
  <si>
    <t>Q10</t>
  </si>
  <si>
    <t>JESD22-A105</t>
  </si>
  <si>
    <t>Q13a</t>
  </si>
  <si>
    <t>IEC 60068-2-38</t>
  </si>
  <si>
    <t>JESD22-A103-C</t>
    <phoneticPr fontId="1" type="noConversion"/>
  </si>
  <si>
    <t>H2S 15ppm 14일, 40°C 85%RH</t>
    <phoneticPr fontId="1" type="noConversion"/>
  </si>
  <si>
    <t>FMGC 21일, Method 4 : 25℃/75%</t>
    <phoneticPr fontId="1" type="noConversion"/>
  </si>
  <si>
    <t>PTC 2000h, Ta= -40 °C / 85 °C, 5m On/Off</t>
    <phoneticPr fontId="1" type="noConversion"/>
  </si>
  <si>
    <t>Composite temperature/humidity test cyclic
240 h, 5 cycles with frost: -10 °C /65 °C, 93% R.H., 5 cycles without frost: 25 °C /65 °C, 93% R.H., IF = 0</t>
    <phoneticPr fontId="1" type="noConversion"/>
  </si>
  <si>
    <t>1건당 600원</t>
    <phoneticPr fontId="1" type="noConversion"/>
  </si>
  <si>
    <t>백원단위 절삭</t>
    <phoneticPr fontId="1" type="noConversion"/>
  </si>
  <si>
    <t>고온작동</t>
    <phoneticPr fontId="1" type="noConversion"/>
  </si>
  <si>
    <t>1,2,4 번항목</t>
    <phoneticPr fontId="1" type="noConversion"/>
  </si>
  <si>
    <t>PCB 제작비용</t>
    <phoneticPr fontId="1" type="noConversion"/>
  </si>
  <si>
    <t>고온고습</t>
    <phoneticPr fontId="1" type="noConversion"/>
  </si>
  <si>
    <t>PTC</t>
    <phoneticPr fontId="1" type="noConversion"/>
  </si>
  <si>
    <t>5번</t>
    <phoneticPr fontId="1" type="noConversion"/>
  </si>
  <si>
    <t>6번</t>
    <phoneticPr fontId="1" type="noConversion"/>
  </si>
  <si>
    <t>7번</t>
    <phoneticPr fontId="1" type="noConversion"/>
  </si>
  <si>
    <t>잔액</t>
    <phoneticPr fontId="1" type="noConversion"/>
  </si>
  <si>
    <t>광측정비 적용</t>
    <phoneticPr fontId="1" type="noConversion"/>
  </si>
  <si>
    <t>2kh 진행비용</t>
    <phoneticPr fontId="1" type="noConversion"/>
  </si>
  <si>
    <t>견적</t>
  </si>
  <si>
    <t>Pre- and Post-Stress Electrical and PhotometricTest</t>
  </si>
  <si>
    <t>- Test at nominal If , additionally @ min If and max If</t>
  </si>
  <si>
    <t>- Electrical Characterization @25℃</t>
  </si>
  <si>
    <t>2) Low current : 10uA (+0.2V)</t>
  </si>
  <si>
    <t>-Bake out (min. 24hrs at 125℃)</t>
  </si>
  <si>
    <t>-Moisture Soak(within 2hrs of bake)</t>
  </si>
  <si>
    <t>-Reflow</t>
  </si>
  <si>
    <t>-Solder attachment (PKG SMT process on PCB board)</t>
  </si>
  <si>
    <t>MSL LEVEL  : 2a</t>
  </si>
  <si>
    <t>개별로 측정 (시료번호와 함께 보일 것)</t>
  </si>
  <si>
    <t>Ta = 25℃, IF = rated currrent, 1,000 hrs</t>
  </si>
  <si>
    <t>정격 current  : 250mA</t>
  </si>
  <si>
    <t>Tj=Tjmax, IF=max. current, 1,000 hrs</t>
  </si>
  <si>
    <t>외부 : Ts온도 기준</t>
  </si>
  <si>
    <t>(Max전류 -&gt; Ta온도 조절)</t>
  </si>
  <si>
    <t>내부 : Ta온도 기준</t>
  </si>
  <si>
    <t>(Ta온도 고정 -&gt; 전류 조잘)</t>
  </si>
  <si>
    <t>2) Ts온도(Tj온도 유추) : 92.8도 (94도)</t>
  </si>
  <si>
    <t>PC before WHTOL1</t>
  </si>
  <si>
    <r>
      <t>Ta=85°C/85%RH</t>
    </r>
    <r>
      <rPr>
        <sz val="7"/>
        <color theme="1"/>
        <rFont val="맑은 고딕"/>
        <family val="3"/>
        <charset val="129"/>
      </rPr>
      <t>,  IF=Max.IF (according to derating curve), 1,000hrs,</t>
    </r>
  </si>
  <si>
    <t>Power cycle 30 min On/Off, DPA after test.</t>
  </si>
  <si>
    <t>-&gt; TJ온도 만족</t>
  </si>
  <si>
    <t>1) 인가전류(85℃온도에서 Max Tj를 만족하는 current) :  500mA</t>
  </si>
  <si>
    <t>2) Ta=85°C의 Ts온도(참고치) : 92.8도</t>
  </si>
  <si>
    <t>PC before WHTOL2</t>
  </si>
  <si>
    <t>Ta = 85 °C / 85% RH,  IF = Min. IF, 1,000hrs, DPA after test.</t>
  </si>
  <si>
    <t>Min transfer &amp; dwell time 15min. Min IF, 1,000cycles</t>
  </si>
  <si>
    <t>1) 온도조건 선택 (4번 권장) : Ta = -40℃ ~ 85℃</t>
  </si>
  <si>
    <t>PC before PTC</t>
  </si>
  <si>
    <t>Tsolder= -40℃ ~ 85℃,</t>
  </si>
  <si>
    <t>Tsolder= -40℃ ~ 105℃,</t>
  </si>
  <si>
    <t>Power cycle 5min ON/OFF, IF = Max. IF (according to derating curve), Min.10min dwell / Max. 20min trans. 1,000 cycles. </t>
  </si>
  <si>
    <t>1) 인가전류(85℃ 온도 MAX Tj를 만족하는 전류) :  500mA</t>
  </si>
  <si>
    <t>2kV → 6kV →8kV</t>
  </si>
  <si>
    <t>Full body immersion to 260 ℃, 10sec</t>
  </si>
  <si>
    <t>Dipping terminal to 245 ℃, 5sec</t>
  </si>
  <si>
    <t>Tsolder = 55 °C.</t>
  </si>
  <si>
    <t>Operated with pulse width 100 μs and duty cycle 3%.</t>
  </si>
  <si>
    <t>Maximum pulse height according to part’s specification Duration 1000 h</t>
  </si>
  <si>
    <t>(T cycling 30-65 °C with dwell time at 65 °C between 4-8 h, transition time between 2-4 h; RH = 90-98%)</t>
  </si>
  <si>
    <t>→SSC internal condition : Ta = 60 °C / 90% RH. IF=min. current according to part specification, 1,008 hrs.</t>
  </si>
  <si>
    <t>1) Min current :  IF= min 100mA 진행</t>
  </si>
  <si>
    <t>Ta=40°C, 90% RH, C(H2S)= 15ppm, No Bios, 336hrs.</t>
  </si>
  <si>
    <t>DPA after H2S (random 2samples)</t>
  </si>
  <si>
    <t>defined concentrations for H2S, NO2, Cl2, SO2,</t>
  </si>
  <si>
    <t>test method 4. DPA after FMG (2 random samples)</t>
  </si>
  <si>
    <t>PCB 제작비용 별도</t>
  </si>
  <si>
    <t>*견적조건</t>
    <phoneticPr fontId="1" type="noConversion"/>
  </si>
  <si>
    <t xml:space="preserve"> -. 15W, 100개 기준</t>
    <phoneticPr fontId="1" type="noConversion"/>
  </si>
  <si>
    <t>10W 미만</t>
    <phoneticPr fontId="1" type="noConversion"/>
  </si>
  <si>
    <t>3W 미만</t>
    <phoneticPr fontId="1" type="noConversion"/>
  </si>
  <si>
    <t>20.어댑터.충전기</t>
  </si>
  <si>
    <t>26.텔레비전수상기</t>
  </si>
  <si>
    <t>37.셋톱박스</t>
  </si>
  <si>
    <t>1.컴퓨터</t>
  </si>
  <si>
    <t>10.오디오</t>
  </si>
  <si>
    <t>13.전자레인지</t>
  </si>
  <si>
    <t>17.비데</t>
  </si>
  <si>
    <t>3.프린터</t>
  </si>
  <si>
    <t>4.팩시밀리</t>
  </si>
  <si>
    <t>5.복사기</t>
  </si>
  <si>
    <t>6.스캐너</t>
  </si>
  <si>
    <t>7.복합기</t>
  </si>
  <si>
    <t>8.자동절전제어장치</t>
  </si>
  <si>
    <t>11.DVD플레이어</t>
  </si>
  <si>
    <t>12.라디오카세트</t>
  </si>
  <si>
    <t>15.도어폰</t>
  </si>
  <si>
    <t>16.유무선전화기</t>
  </si>
  <si>
    <t>20.손건조기</t>
  </si>
  <si>
    <t>21.서버</t>
  </si>
  <si>
    <t>22.디지털컨버터</t>
  </si>
  <si>
    <t xml:space="preserve"> ◎ 효율등급 및 대기전력</t>
    <phoneticPr fontId="1" type="noConversion"/>
  </si>
  <si>
    <t>잉크젯, 레이져</t>
    <phoneticPr fontId="1" type="noConversion"/>
  </si>
  <si>
    <t>[효율등급]</t>
    <phoneticPr fontId="1" type="noConversion"/>
  </si>
  <si>
    <t>[대기전력]</t>
    <phoneticPr fontId="1" type="noConversion"/>
  </si>
  <si>
    <t>44.모니터</t>
    <phoneticPr fontId="1" type="noConversion"/>
  </si>
  <si>
    <t>42.사이니지디스플레이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</si>
</sst>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,##0_ "/>
    <numFmt numFmtId="178" formatCode="#,##0;[Red]#,##0"/>
    <numFmt numFmtId="179" formatCode="#,##0.00;[Red]#,##0.00"/>
    <numFmt numFmtId="180" formatCode="0_);[Red]\(0\)"/>
    <numFmt numFmtId="181" formatCode="_-* #,##0.0_-;\-* #,##0.0_-;_-* &quot;-&quot;?_-;_-@_-"/>
    <numFmt numFmtId="182" formatCode="_-* #,##0.000_-;\-* #,##0.000_-;_-* &quot;-&quot;???_-;_-@_-"/>
    <numFmt numFmtId="183" formatCode="_-* #,##0_-;\-* #,##0_-;_-* &quot;-&quot;???_-;_-@_-"/>
  </numFmts>
  <fonts count="5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7030A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b/>
      <sz val="11"/>
      <color theme="4" tint="-0.49998474074526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맑은 고딕"/>
      <family val="2"/>
      <scheme val="minor"/>
    </font>
    <font>
      <sz val="11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</font>
    <font>
      <b/>
      <sz val="16"/>
      <name val="맑은 고딕"/>
      <family val="3"/>
      <charset val="129"/>
      <scheme val="minor"/>
    </font>
    <font>
      <b/>
      <sz val="16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sz val="10"/>
      <color rgb="FF000000"/>
      <name val="Tahoma"/>
      <family val="2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10"/>
      <color theme="1"/>
      <name val="Times New Roman"/>
      <family val="1"/>
    </font>
    <font>
      <sz val="7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6"/>
      <color rgb="FF000000"/>
      <name val="맑은 고딕"/>
      <family val="3"/>
      <charset val="129"/>
    </font>
    <font>
      <b/>
      <sz val="7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7"/>
      <color theme="1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7"/>
      <color theme="1"/>
      <name val="맑은 고딕"/>
      <family val="3"/>
      <charset val="129"/>
    </font>
    <font>
      <sz val="11"/>
      <color rgb="FF0F1AFD"/>
      <name val="맑은 고딕"/>
      <family val="3"/>
      <charset val="129"/>
      <scheme val="minor"/>
    </font>
    <font>
      <sz val="11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FF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auto="1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medium">
        <color rgb="FFFF0000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double">
        <color auto="1"/>
      </top>
      <bottom style="thin">
        <color auto="1"/>
      </bottom>
      <diagonal/>
    </border>
    <border>
      <left style="medium">
        <color rgb="FFFF0000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medium">
        <color rgb="FFFF0000"/>
      </right>
      <top style="thin">
        <color auto="1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auto="1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auto="1"/>
      </bottom>
      <diagonal/>
    </border>
    <border>
      <left style="thick">
        <color theme="3" tint="-0.24994659260841701"/>
      </left>
      <right style="thin">
        <color indexed="64"/>
      </right>
      <top style="thick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thick">
        <color theme="3" tint="-0.24994659260841701"/>
      </right>
      <top style="thick">
        <color theme="3" tint="-0.24994659260841701"/>
      </top>
      <bottom style="thin">
        <color indexed="64"/>
      </bottom>
      <diagonal/>
    </border>
    <border>
      <left style="thick">
        <color theme="3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3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3" tint="-0.24994659260841701"/>
      </right>
      <top style="thin">
        <color indexed="64"/>
      </top>
      <bottom/>
      <diagonal/>
    </border>
    <border>
      <left style="thick">
        <color theme="3" tint="-0.24994659260841701"/>
      </left>
      <right style="thin">
        <color indexed="64"/>
      </right>
      <top style="double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 style="double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ck">
        <color theme="3" tint="-0.24994659260841701"/>
      </right>
      <top style="double">
        <color theme="3" tint="-0.24994659260841701"/>
      </top>
      <bottom style="thick">
        <color theme="3" tint="-0.2499465926084170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indexed="64"/>
      </right>
      <top style="double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double">
        <color auto="1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8" fillId="0" borderId="0"/>
    <xf numFmtId="42" fontId="28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41" fontId="53" fillId="0" borderId="0" applyFont="0" applyFill="0" applyBorder="0" applyAlignment="0" applyProtection="0">
      <alignment vertical="center"/>
    </xf>
  </cellStyleXfs>
  <cellXfs count="534">
    <xf numFmtId="0" fontId="0" fillId="0" borderId="0" xfId="0">
      <alignment vertical="center"/>
    </xf>
    <xf numFmtId="176" fontId="2" fillId="3" borderId="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80" fontId="15" fillId="3" borderId="18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8" xfId="0" applyNumberFormat="1" applyFont="1" applyFill="1" applyBorder="1" applyAlignment="1">
      <alignment horizontal="center" vertical="center"/>
    </xf>
    <xf numFmtId="180" fontId="14" fillId="3" borderId="18" xfId="0" applyNumberFormat="1" applyFont="1" applyFill="1" applyBorder="1" applyAlignment="1">
      <alignment horizontal="center" vertical="center" wrapText="1"/>
    </xf>
    <xf numFmtId="176" fontId="4" fillId="3" borderId="5" xfId="0" applyNumberFormat="1" applyFont="1" applyFill="1" applyBorder="1" applyAlignment="1">
      <alignment horizontal="center" vertical="center"/>
    </xf>
    <xf numFmtId="0" fontId="21" fillId="3" borderId="0" xfId="0" applyFont="1" applyFill="1">
      <alignment vertical="center"/>
    </xf>
    <xf numFmtId="0" fontId="21" fillId="3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179" fontId="21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>
      <alignment vertical="center"/>
    </xf>
    <xf numFmtId="0" fontId="0" fillId="3" borderId="0" xfId="0" applyFill="1">
      <alignment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1" fillId="5" borderId="0" xfId="0" applyFont="1" applyFill="1">
      <alignment vertical="center"/>
    </xf>
    <xf numFmtId="0" fontId="21" fillId="3" borderId="0" xfId="0" applyFont="1" applyFill="1" applyAlignment="1">
      <alignment horizontal="center" vertical="center"/>
    </xf>
    <xf numFmtId="178" fontId="21" fillId="3" borderId="1" xfId="0" applyNumberFormat="1" applyFont="1" applyFill="1" applyBorder="1" applyAlignment="1">
      <alignment horizontal="center" vertical="center"/>
    </xf>
    <xf numFmtId="179" fontId="21" fillId="3" borderId="0" xfId="0" applyNumberFormat="1" applyFont="1" applyFill="1" applyAlignment="1">
      <alignment horizontal="center" vertical="center"/>
    </xf>
    <xf numFmtId="0" fontId="30" fillId="5" borderId="0" xfId="0" applyFont="1" applyFill="1">
      <alignment vertical="center"/>
    </xf>
    <xf numFmtId="176" fontId="18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77" fontId="21" fillId="3" borderId="0" xfId="0" applyNumberFormat="1" applyFont="1" applyFill="1">
      <alignment vertical="center"/>
    </xf>
    <xf numFmtId="176" fontId="18" fillId="3" borderId="12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177" fontId="18" fillId="3" borderId="12" xfId="0" applyNumberFormat="1" applyFont="1" applyFill="1" applyBorder="1" applyAlignment="1">
      <alignment horizontal="center" vertical="center"/>
    </xf>
    <xf numFmtId="177" fontId="18" fillId="3" borderId="28" xfId="0" applyNumberFormat="1" applyFont="1" applyFill="1" applyBorder="1" applyAlignment="1">
      <alignment horizontal="center" vertical="center"/>
    </xf>
    <xf numFmtId="177" fontId="18" fillId="3" borderId="13" xfId="0" applyNumberFormat="1" applyFont="1" applyFill="1" applyBorder="1" applyAlignment="1">
      <alignment horizontal="center" vertical="center"/>
    </xf>
    <xf numFmtId="176" fontId="21" fillId="3" borderId="5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176" fontId="21" fillId="3" borderId="11" xfId="0" applyNumberFormat="1" applyFont="1" applyFill="1" applyBorder="1" applyAlignment="1">
      <alignment horizontal="center" vertical="center" wrapText="1"/>
    </xf>
    <xf numFmtId="176" fontId="21" fillId="3" borderId="8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76" fontId="29" fillId="3" borderId="8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21" fillId="3" borderId="18" xfId="0" applyFont="1" applyFill="1" applyBorder="1" applyAlignment="1">
      <alignment horizontal="center" vertical="center"/>
    </xf>
    <xf numFmtId="176" fontId="21" fillId="3" borderId="4" xfId="0" applyNumberFormat="1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176" fontId="21" fillId="3" borderId="17" xfId="0" applyNumberFormat="1" applyFont="1" applyFill="1" applyBorder="1" applyAlignment="1">
      <alignment horizontal="center" vertical="center"/>
    </xf>
    <xf numFmtId="176" fontId="21" fillId="3" borderId="13" xfId="0" applyNumberFormat="1" applyFont="1" applyFill="1" applyBorder="1" applyAlignment="1">
      <alignment horizontal="center" vertical="center"/>
    </xf>
    <xf numFmtId="176" fontId="22" fillId="3" borderId="12" xfId="0" applyNumberFormat="1" applyFont="1" applyFill="1" applyBorder="1" applyAlignment="1">
      <alignment horizontal="center" vertical="center"/>
    </xf>
    <xf numFmtId="176" fontId="18" fillId="3" borderId="13" xfId="0" applyNumberFormat="1" applyFont="1" applyFill="1" applyBorder="1" applyAlignment="1">
      <alignment horizontal="center" vertical="center"/>
    </xf>
    <xf numFmtId="176" fontId="21" fillId="3" borderId="11" xfId="0" applyNumberFormat="1" applyFont="1" applyFill="1" applyBorder="1" applyAlignment="1">
      <alignment horizontal="center" vertical="center"/>
    </xf>
    <xf numFmtId="176" fontId="21" fillId="3" borderId="12" xfId="0" applyNumberFormat="1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2" xfId="0" applyFont="1" applyFill="1" applyBorder="1">
      <alignment vertical="center"/>
    </xf>
    <xf numFmtId="176" fontId="21" fillId="3" borderId="0" xfId="0" applyNumberFormat="1" applyFont="1" applyFill="1" applyAlignment="1">
      <alignment horizontal="center" vertical="center"/>
    </xf>
    <xf numFmtId="177" fontId="21" fillId="3" borderId="1" xfId="0" applyNumberFormat="1" applyFont="1" applyFill="1" applyBorder="1">
      <alignment vertical="center"/>
    </xf>
    <xf numFmtId="0" fontId="21" fillId="3" borderId="29" xfId="0" applyFont="1" applyFill="1" applyBorder="1" applyAlignment="1">
      <alignment horizontal="center" vertical="center"/>
    </xf>
    <xf numFmtId="178" fontId="21" fillId="3" borderId="30" xfId="0" applyNumberFormat="1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179" fontId="21" fillId="3" borderId="5" xfId="0" applyNumberFormat="1" applyFont="1" applyFill="1" applyBorder="1" applyAlignment="1">
      <alignment horizontal="center" vertical="center"/>
    </xf>
    <xf numFmtId="177" fontId="21" fillId="3" borderId="11" xfId="0" applyNumberFormat="1" applyFont="1" applyFill="1" applyBorder="1" applyAlignment="1">
      <alignment horizontal="center" vertical="center"/>
    </xf>
    <xf numFmtId="177" fontId="21" fillId="3" borderId="0" xfId="0" applyNumberFormat="1" applyFont="1" applyFill="1" applyAlignment="1">
      <alignment horizontal="center" vertical="center"/>
    </xf>
    <xf numFmtId="41" fontId="21" fillId="3" borderId="0" xfId="1" applyFont="1" applyFill="1" applyBorder="1">
      <alignment vertical="center"/>
    </xf>
    <xf numFmtId="0" fontId="21" fillId="3" borderId="19" xfId="0" applyFont="1" applyFill="1" applyBorder="1" applyAlignment="1">
      <alignment horizontal="center" vertical="center"/>
    </xf>
    <xf numFmtId="179" fontId="21" fillId="3" borderId="9" xfId="0" applyNumberFormat="1" applyFont="1" applyFill="1" applyBorder="1" applyAlignment="1">
      <alignment horizontal="center" vertical="center"/>
    </xf>
    <xf numFmtId="177" fontId="21" fillId="3" borderId="32" xfId="0" applyNumberFormat="1" applyFont="1" applyFill="1" applyBorder="1" applyAlignment="1">
      <alignment horizontal="center" vertical="center"/>
    </xf>
    <xf numFmtId="176" fontId="18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177" fontId="21" fillId="5" borderId="0" xfId="0" applyNumberFormat="1" applyFont="1" applyFill="1">
      <alignment vertical="center"/>
    </xf>
    <xf numFmtId="0" fontId="23" fillId="3" borderId="1" xfId="0" applyFont="1" applyFill="1" applyBorder="1" applyAlignment="1">
      <alignment horizontal="center" vertical="center"/>
    </xf>
    <xf numFmtId="176" fontId="23" fillId="3" borderId="3" xfId="0" applyNumberFormat="1" applyFont="1" applyFill="1" applyBorder="1" applyAlignment="1">
      <alignment horizontal="center" vertical="center"/>
    </xf>
    <xf numFmtId="178" fontId="23" fillId="3" borderId="1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0" fontId="24" fillId="3" borderId="6" xfId="0" applyFont="1" applyFill="1" applyBorder="1" applyAlignment="1">
      <alignment horizontal="center" vertical="center"/>
    </xf>
    <xf numFmtId="176" fontId="21" fillId="3" borderId="3" xfId="0" applyNumberFormat="1" applyFont="1" applyFill="1" applyBorder="1" applyAlignment="1">
      <alignment horizontal="center" vertical="center"/>
    </xf>
    <xf numFmtId="0" fontId="32" fillId="5" borderId="0" xfId="0" applyFont="1" applyFill="1">
      <alignment vertical="center"/>
    </xf>
    <xf numFmtId="0" fontId="0" fillId="5" borderId="0" xfId="0" applyFill="1">
      <alignment vertical="center"/>
    </xf>
    <xf numFmtId="176" fontId="0" fillId="3" borderId="5" xfId="0" applyNumberFormat="1" applyFill="1" applyBorder="1">
      <alignment vertical="center"/>
    </xf>
    <xf numFmtId="0" fontId="0" fillId="3" borderId="0" xfId="0" applyFill="1" applyAlignment="1">
      <alignment horizontal="center" vertical="center"/>
    </xf>
    <xf numFmtId="0" fontId="18" fillId="3" borderId="89" xfId="0" applyFon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176" fontId="23" fillId="3" borderId="56" xfId="0" applyNumberFormat="1" applyFont="1" applyFill="1" applyBorder="1">
      <alignment vertical="center"/>
    </xf>
    <xf numFmtId="176" fontId="20" fillId="3" borderId="72" xfId="0" applyNumberFormat="1" applyFont="1" applyFill="1" applyBorder="1">
      <alignment vertical="center"/>
    </xf>
    <xf numFmtId="0" fontId="22" fillId="3" borderId="0" xfId="0" applyFont="1" applyFill="1" applyAlignment="1">
      <alignment horizontal="center" vertical="center" wrapText="1"/>
    </xf>
    <xf numFmtId="176" fontId="18" fillId="3" borderId="0" xfId="0" applyNumberFormat="1" applyFont="1" applyFill="1">
      <alignment vertical="center"/>
    </xf>
    <xf numFmtId="41" fontId="18" fillId="3" borderId="0" xfId="1" applyFont="1" applyFill="1" applyBorder="1" applyAlignment="1">
      <alignment horizontal="center" vertical="center" wrapText="1"/>
    </xf>
    <xf numFmtId="41" fontId="0" fillId="3" borderId="6" xfId="1" applyFont="1" applyFill="1" applyBorder="1" applyAlignment="1">
      <alignment vertical="center"/>
    </xf>
    <xf numFmtId="0" fontId="18" fillId="3" borderId="78" xfId="0" applyFont="1" applyFill="1" applyBorder="1" applyAlignment="1">
      <alignment horizontal="center" vertical="center" wrapText="1"/>
    </xf>
    <xf numFmtId="176" fontId="0" fillId="3" borderId="77" xfId="0" applyNumberFormat="1" applyFill="1" applyBorder="1">
      <alignment vertical="center"/>
    </xf>
    <xf numFmtId="41" fontId="0" fillId="3" borderId="5" xfId="0" applyNumberFormat="1" applyFill="1" applyBorder="1">
      <alignment vertical="center"/>
    </xf>
    <xf numFmtId="41" fontId="20" fillId="3" borderId="72" xfId="1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178" fontId="10" fillId="3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0" fontId="18" fillId="3" borderId="60" xfId="0" applyFont="1" applyFill="1" applyBorder="1">
      <alignment vertical="center"/>
    </xf>
    <xf numFmtId="0" fontId="0" fillId="3" borderId="60" xfId="0" applyFill="1" applyBorder="1">
      <alignment vertical="center"/>
    </xf>
    <xf numFmtId="0" fontId="0" fillId="3" borderId="59" xfId="0" applyFill="1" applyBorder="1">
      <alignment vertical="center"/>
    </xf>
    <xf numFmtId="0" fontId="0" fillId="3" borderId="42" xfId="0" applyFill="1" applyBorder="1">
      <alignment vertical="center"/>
    </xf>
    <xf numFmtId="180" fontId="9" fillId="3" borderId="26" xfId="0" applyNumberFormat="1" applyFont="1" applyFill="1" applyBorder="1" applyAlignment="1">
      <alignment horizontal="center" vertical="center" wrapText="1"/>
    </xf>
    <xf numFmtId="180" fontId="9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80" fontId="9" fillId="3" borderId="18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0" fontId="14" fillId="3" borderId="22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76" fontId="3" fillId="3" borderId="58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13" fillId="3" borderId="56" xfId="0" applyNumberFormat="1" applyFont="1" applyFill="1" applyBorder="1" applyAlignment="1">
      <alignment horizontal="center" vertical="center"/>
    </xf>
    <xf numFmtId="176" fontId="13" fillId="3" borderId="9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176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6" fontId="13" fillId="3" borderId="46" xfId="0" applyNumberFormat="1" applyFont="1" applyFill="1" applyBorder="1">
      <alignment vertical="center"/>
    </xf>
    <xf numFmtId="0" fontId="0" fillId="3" borderId="41" xfId="0" applyFill="1" applyBorder="1">
      <alignment vertical="center"/>
    </xf>
    <xf numFmtId="0" fontId="0" fillId="3" borderId="40" xfId="0" applyFill="1" applyBorder="1">
      <alignment vertical="center"/>
    </xf>
    <xf numFmtId="176" fontId="0" fillId="3" borderId="0" xfId="0" applyNumberFormat="1" applyFill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176" fontId="2" fillId="3" borderId="58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76" fontId="10" fillId="3" borderId="56" xfId="0" applyNumberFormat="1" applyFont="1" applyFill="1" applyBorder="1" applyAlignment="1">
      <alignment horizontal="center" vertical="center"/>
    </xf>
    <xf numFmtId="176" fontId="10" fillId="3" borderId="9" xfId="0" applyNumberFormat="1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176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176" fontId="8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>
      <alignment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0" fontId="15" fillId="3" borderId="19" xfId="0" applyFont="1" applyFill="1" applyBorder="1" applyAlignment="1">
      <alignment horizontal="center" vertical="center"/>
    </xf>
    <xf numFmtId="176" fontId="15" fillId="3" borderId="9" xfId="0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8" fillId="3" borderId="10" xfId="0" applyFont="1" applyFill="1" applyBorder="1">
      <alignment vertical="center"/>
    </xf>
    <xf numFmtId="0" fontId="15" fillId="3" borderId="38" xfId="0" applyFont="1" applyFill="1" applyBorder="1" applyAlignment="1">
      <alignment horizontal="center" vertical="center"/>
    </xf>
    <xf numFmtId="176" fontId="15" fillId="3" borderId="37" xfId="0" applyNumberFormat="1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8" fillId="3" borderId="39" xfId="0" applyFont="1" applyFill="1" applyBorder="1">
      <alignment vertical="center"/>
    </xf>
    <xf numFmtId="0" fontId="8" fillId="3" borderId="37" xfId="0" applyFont="1" applyFill="1" applyBorder="1" applyAlignment="1">
      <alignment horizontal="center" vertical="center"/>
    </xf>
    <xf numFmtId="176" fontId="8" fillId="3" borderId="37" xfId="0" applyNumberFormat="1" applyFont="1" applyFill="1" applyBorder="1" applyAlignment="1">
      <alignment horizontal="center" vertical="center"/>
    </xf>
    <xf numFmtId="0" fontId="8" fillId="3" borderId="37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76" fontId="8" fillId="3" borderId="0" xfId="0" applyNumberFormat="1" applyFont="1" applyFill="1" applyAlignment="1">
      <alignment horizontal="center" vertical="center"/>
    </xf>
    <xf numFmtId="178" fontId="8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24" xfId="0" applyFont="1" applyFill="1" applyBorder="1" applyAlignment="1">
      <alignment horizontal="center" vertical="center"/>
    </xf>
    <xf numFmtId="178" fontId="7" fillId="3" borderId="25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79" fontId="7" fillId="3" borderId="5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79" fontId="7" fillId="3" borderId="1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179" fontId="7" fillId="3" borderId="23" xfId="0" applyNumberFormat="1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176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8" fillId="3" borderId="80" xfId="0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right" vertical="center"/>
    </xf>
    <xf numFmtId="176" fontId="21" fillId="3" borderId="77" xfId="0" applyNumberFormat="1" applyFont="1" applyFill="1" applyBorder="1" applyAlignment="1">
      <alignment horizontal="right" vertical="center"/>
    </xf>
    <xf numFmtId="176" fontId="21" fillId="3" borderId="1" xfId="1" applyNumberFormat="1" applyFont="1" applyFill="1" applyBorder="1" applyAlignment="1">
      <alignment horizontal="right" vertical="center" wrapText="1"/>
    </xf>
    <xf numFmtId="176" fontId="21" fillId="3" borderId="88" xfId="1" applyNumberFormat="1" applyFont="1" applyFill="1" applyBorder="1" applyAlignment="1">
      <alignment horizontal="right" vertical="center" wrapText="1"/>
    </xf>
    <xf numFmtId="0" fontId="20" fillId="3" borderId="106" xfId="0" applyFont="1" applyFill="1" applyBorder="1" applyAlignment="1">
      <alignment horizontal="center" vertical="center" wrapText="1"/>
    </xf>
    <xf numFmtId="176" fontId="22" fillId="2" borderId="107" xfId="0" applyNumberFormat="1" applyFont="1" applyFill="1" applyBorder="1" applyAlignment="1">
      <alignment horizontal="right" vertical="center"/>
    </xf>
    <xf numFmtId="176" fontId="21" fillId="3" borderId="6" xfId="0" applyNumberFormat="1" applyFont="1" applyFill="1" applyBorder="1" applyAlignment="1">
      <alignment horizontal="right" vertical="center"/>
    </xf>
    <xf numFmtId="176" fontId="21" fillId="3" borderId="76" xfId="0" applyNumberFormat="1" applyFont="1" applyFill="1" applyBorder="1" applyAlignment="1">
      <alignment horizontal="right" vertical="center"/>
    </xf>
    <xf numFmtId="176" fontId="22" fillId="2" borderId="108" xfId="0" applyNumberFormat="1" applyFont="1" applyFill="1" applyBorder="1" applyAlignment="1">
      <alignment horizontal="right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86" xfId="0" applyFont="1" applyFill="1" applyBorder="1" applyAlignment="1">
      <alignment horizontal="center" vertical="center"/>
    </xf>
    <xf numFmtId="176" fontId="21" fillId="0" borderId="79" xfId="0" applyNumberFormat="1" applyFont="1" applyBorder="1" applyAlignment="1">
      <alignment horizontal="right" vertical="center"/>
    </xf>
    <xf numFmtId="0" fontId="21" fillId="3" borderId="60" xfId="0" applyFont="1" applyFill="1" applyBorder="1">
      <alignment vertical="center"/>
    </xf>
    <xf numFmtId="0" fontId="21" fillId="3" borderId="59" xfId="0" applyFont="1" applyFill="1" applyBorder="1">
      <alignment vertical="center"/>
    </xf>
    <xf numFmtId="0" fontId="21" fillId="3" borderId="42" xfId="0" applyFont="1" applyFill="1" applyBorder="1">
      <alignment vertical="center"/>
    </xf>
    <xf numFmtId="0" fontId="21" fillId="3" borderId="41" xfId="0" applyFont="1" applyFill="1" applyBorder="1">
      <alignment vertical="center"/>
    </xf>
    <xf numFmtId="0" fontId="21" fillId="3" borderId="40" xfId="0" applyFont="1" applyFill="1" applyBorder="1">
      <alignment vertical="center"/>
    </xf>
    <xf numFmtId="176" fontId="21" fillId="3" borderId="0" xfId="0" applyNumberFormat="1" applyFont="1" applyFill="1">
      <alignment vertical="center"/>
    </xf>
    <xf numFmtId="180" fontId="18" fillId="3" borderId="26" xfId="0" applyNumberFormat="1" applyFont="1" applyFill="1" applyBorder="1" applyAlignment="1">
      <alignment horizontal="center" vertical="center" wrapText="1"/>
    </xf>
    <xf numFmtId="180" fontId="18" fillId="3" borderId="6" xfId="0" applyNumberFormat="1" applyFont="1" applyFill="1" applyBorder="1" applyAlignment="1">
      <alignment horizontal="center" vertical="center" wrapText="1"/>
    </xf>
    <xf numFmtId="176" fontId="24" fillId="3" borderId="6" xfId="0" applyNumberFormat="1" applyFont="1" applyFill="1" applyBorder="1" applyAlignment="1">
      <alignment horizontal="center" vertical="center"/>
    </xf>
    <xf numFmtId="180" fontId="18" fillId="3" borderId="18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80" fontId="24" fillId="3" borderId="18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76" fontId="22" fillId="2" borderId="56" xfId="0" applyNumberFormat="1" applyFont="1" applyFill="1" applyBorder="1" applyAlignment="1">
      <alignment horizontal="center" vertical="center"/>
    </xf>
    <xf numFmtId="178" fontId="24" fillId="7" borderId="1" xfId="0" applyNumberFormat="1" applyFont="1" applyFill="1" applyBorder="1" applyAlignment="1">
      <alignment horizontal="center" vertical="center"/>
    </xf>
    <xf numFmtId="179" fontId="29" fillId="2" borderId="1" xfId="0" applyNumberFormat="1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177" fontId="22" fillId="2" borderId="12" xfId="0" applyNumberFormat="1" applyFont="1" applyFill="1" applyBorder="1" applyAlignment="1">
      <alignment horizontal="center" vertical="center"/>
    </xf>
    <xf numFmtId="0" fontId="18" fillId="4" borderId="92" xfId="0" applyFont="1" applyFill="1" applyBorder="1" applyAlignment="1">
      <alignment horizontal="center" vertical="center"/>
    </xf>
    <xf numFmtId="0" fontId="18" fillId="4" borderId="75" xfId="0" applyFont="1" applyFill="1" applyBorder="1" applyAlignment="1">
      <alignment horizontal="center" vertical="center"/>
    </xf>
    <xf numFmtId="0" fontId="18" fillId="4" borderId="89" xfId="0" applyFont="1" applyFill="1" applyBorder="1" applyAlignment="1">
      <alignment horizontal="center" vertical="center"/>
    </xf>
    <xf numFmtId="0" fontId="18" fillId="4" borderId="87" xfId="0" applyFont="1" applyFill="1" applyBorder="1" applyAlignment="1">
      <alignment horizontal="center" vertical="center" wrapText="1"/>
    </xf>
    <xf numFmtId="0" fontId="24" fillId="4" borderId="85" xfId="0" applyFont="1" applyFill="1" applyBorder="1" applyAlignment="1">
      <alignment horizontal="center" vertical="center" wrapText="1"/>
    </xf>
    <xf numFmtId="0" fontId="20" fillId="4" borderId="73" xfId="0" applyFont="1" applyFill="1" applyBorder="1" applyAlignment="1">
      <alignment horizontal="center" vertical="center" wrapText="1"/>
    </xf>
    <xf numFmtId="0" fontId="18" fillId="4" borderId="83" xfId="0" applyFont="1" applyFill="1" applyBorder="1" applyAlignment="1">
      <alignment horizontal="center" vertical="center"/>
    </xf>
    <xf numFmtId="0" fontId="18" fillId="4" borderId="80" xfId="0" applyFont="1" applyFill="1" applyBorder="1" applyAlignment="1">
      <alignment horizontal="center" vertical="center" wrapText="1"/>
    </xf>
    <xf numFmtId="0" fontId="18" fillId="4" borderId="78" xfId="0" applyFont="1" applyFill="1" applyBorder="1" applyAlignment="1">
      <alignment horizontal="center" vertical="center" wrapText="1"/>
    </xf>
    <xf numFmtId="0" fontId="18" fillId="4" borderId="75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176" fontId="14" fillId="2" borderId="9" xfId="0" applyNumberFormat="1" applyFont="1" applyFill="1" applyBorder="1" applyAlignment="1">
      <alignment horizontal="center" vertical="center"/>
    </xf>
    <xf numFmtId="41" fontId="6" fillId="2" borderId="11" xfId="1" applyFont="1" applyFill="1" applyBorder="1">
      <alignment vertical="center"/>
    </xf>
    <xf numFmtId="41" fontId="6" fillId="2" borderId="8" xfId="1" applyFont="1" applyFill="1" applyBorder="1">
      <alignment vertical="center"/>
    </xf>
    <xf numFmtId="41" fontId="6" fillId="2" borderId="10" xfId="1" applyFont="1" applyFill="1" applyBorder="1">
      <alignment vertical="center"/>
    </xf>
    <xf numFmtId="0" fontId="15" fillId="4" borderId="20" xfId="0" applyFont="1" applyFill="1" applyBorder="1" applyAlignment="1">
      <alignment horizontal="left" vertical="center"/>
    </xf>
    <xf numFmtId="0" fontId="15" fillId="4" borderId="18" xfId="0" applyFont="1" applyFill="1" applyBorder="1" applyAlignment="1">
      <alignment horizontal="left" vertical="center"/>
    </xf>
    <xf numFmtId="0" fontId="15" fillId="4" borderId="19" xfId="0" applyFont="1" applyFill="1" applyBorder="1" applyAlignment="1">
      <alignment horizontal="left" vertical="center"/>
    </xf>
    <xf numFmtId="0" fontId="16" fillId="8" borderId="21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/>
    </xf>
    <xf numFmtId="180" fontId="9" fillId="3" borderId="22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80" fontId="15" fillId="3" borderId="2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2" fillId="3" borderId="8" xfId="0" applyFont="1" applyFill="1" applyBorder="1">
      <alignment vertical="center"/>
    </xf>
    <xf numFmtId="176" fontId="10" fillId="3" borderId="6" xfId="0" applyNumberFormat="1" applyFont="1" applyFill="1" applyBorder="1" applyAlignment="1">
      <alignment horizontal="center" vertical="center"/>
    </xf>
    <xf numFmtId="0" fontId="18" fillId="3" borderId="91" xfId="0" applyFont="1" applyFill="1" applyBorder="1" applyAlignment="1">
      <alignment horizontal="center" vertical="center" wrapText="1"/>
    </xf>
    <xf numFmtId="0" fontId="18" fillId="3" borderId="82" xfId="0" applyFont="1" applyFill="1" applyBorder="1" applyAlignment="1">
      <alignment horizontal="center" vertical="center" wrapText="1"/>
    </xf>
    <xf numFmtId="0" fontId="34" fillId="3" borderId="96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4" fillId="3" borderId="98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81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1" fontId="0" fillId="0" borderId="0" xfId="0" applyNumberFormat="1">
      <alignment vertical="center"/>
    </xf>
    <xf numFmtId="0" fontId="36" fillId="0" borderId="1" xfId="0" applyFont="1" applyBorder="1" applyAlignment="1">
      <alignment horizontal="center" vertical="center" wrapText="1"/>
    </xf>
    <xf numFmtId="18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3" fontId="38" fillId="0" borderId="114" xfId="0" applyNumberFormat="1" applyFont="1" applyBorder="1" applyAlignment="1">
      <alignment horizontal="center" vertical="center" wrapText="1"/>
    </xf>
    <xf numFmtId="3" fontId="38" fillId="0" borderId="115" xfId="0" applyNumberFormat="1" applyFont="1" applyBorder="1" applyAlignment="1">
      <alignment horizontal="center" vertical="center" wrapText="1"/>
    </xf>
    <xf numFmtId="3" fontId="38" fillId="0" borderId="116" xfId="0" applyNumberFormat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41" fontId="0" fillId="0" borderId="1" xfId="1" applyFont="1" applyBorder="1">
      <alignment vertical="center"/>
    </xf>
    <xf numFmtId="41" fontId="0" fillId="0" borderId="1" xfId="1" quotePrefix="1" applyFont="1" applyBorder="1" applyAlignment="1">
      <alignment horizontal="center" vertical="center"/>
    </xf>
    <xf numFmtId="0" fontId="21" fillId="0" borderId="0" xfId="0" applyFont="1">
      <alignment vertical="center"/>
    </xf>
    <xf numFmtId="0" fontId="43" fillId="9" borderId="118" xfId="0" applyFont="1" applyFill="1" applyBorder="1" applyAlignment="1">
      <alignment horizontal="center" vertical="center" wrapText="1"/>
    </xf>
    <xf numFmtId="0" fontId="7" fillId="11" borderId="124" xfId="0" applyFont="1" applyFill="1" applyBorder="1" applyAlignment="1">
      <alignment horizontal="center" vertical="center" wrapText="1"/>
    </xf>
    <xf numFmtId="0" fontId="9" fillId="11" borderId="124" xfId="0" applyFont="1" applyFill="1" applyBorder="1" applyAlignment="1">
      <alignment horizontal="justify" vertical="center" wrapText="1"/>
    </xf>
    <xf numFmtId="0" fontId="7" fillId="0" borderId="124" xfId="0" applyFont="1" applyBorder="1" applyAlignment="1">
      <alignment horizontal="center" vertical="center" wrapText="1"/>
    </xf>
    <xf numFmtId="0" fontId="9" fillId="0" borderId="124" xfId="0" applyFont="1" applyBorder="1" applyAlignment="1">
      <alignment horizontal="justify" vertical="center" wrapText="1"/>
    </xf>
    <xf numFmtId="41" fontId="21" fillId="11" borderId="124" xfId="1" applyFont="1" applyFill="1" applyBorder="1" applyAlignment="1">
      <alignment horizontal="right" vertical="center" wrapText="1"/>
    </xf>
    <xf numFmtId="41" fontId="0" fillId="0" borderId="124" xfId="1" applyFont="1" applyBorder="1">
      <alignment vertical="center"/>
    </xf>
    <xf numFmtId="41" fontId="21" fillId="0" borderId="124" xfId="1" applyFont="1" applyBorder="1" applyAlignment="1">
      <alignment horizontal="right" vertical="center" wrapText="1"/>
    </xf>
    <xf numFmtId="0" fontId="41" fillId="0" borderId="0" xfId="0" applyFont="1" applyAlignment="1">
      <alignment vertical="center" wrapText="1"/>
    </xf>
    <xf numFmtId="0" fontId="47" fillId="0" borderId="118" xfId="0" applyFont="1" applyBorder="1" applyAlignment="1">
      <alignment horizontal="center" vertical="center" wrapText="1"/>
    </xf>
    <xf numFmtId="0" fontId="42" fillId="0" borderId="118" xfId="0" applyFont="1" applyBorder="1" applyAlignment="1">
      <alignment horizontal="center" vertical="center" wrapText="1"/>
    </xf>
    <xf numFmtId="0" fontId="0" fillId="0" borderId="118" xfId="0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47" fillId="0" borderId="112" xfId="0" applyFont="1" applyBorder="1" applyAlignment="1">
      <alignment horizontal="center" vertical="center" wrapText="1"/>
    </xf>
    <xf numFmtId="0" fontId="42" fillId="0" borderId="1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178" fontId="18" fillId="0" borderId="1" xfId="0" applyNumberFormat="1" applyFont="1" applyBorder="1" applyAlignment="1">
      <alignment horizontal="center" vertical="center"/>
    </xf>
    <xf numFmtId="0" fontId="24" fillId="0" borderId="109" xfId="0" applyFont="1" applyBorder="1" applyAlignment="1">
      <alignment horizontal="justify" vertical="center" wrapText="1"/>
    </xf>
    <xf numFmtId="178" fontId="24" fillId="0" borderId="1" xfId="0" applyNumberFormat="1" applyFont="1" applyBorder="1" applyAlignment="1">
      <alignment horizontal="center" vertical="center"/>
    </xf>
    <xf numFmtId="178" fontId="24" fillId="0" borderId="1" xfId="0" quotePrefix="1" applyNumberFormat="1" applyFont="1" applyBorder="1" applyAlignment="1">
      <alignment horizontal="center" vertical="center"/>
    </xf>
    <xf numFmtId="0" fontId="24" fillId="0" borderId="127" xfId="0" applyFont="1" applyBorder="1" applyAlignment="1">
      <alignment horizontal="justify" vertical="center" wrapText="1"/>
    </xf>
    <xf numFmtId="178" fontId="24" fillId="3" borderId="1" xfId="0" quotePrefix="1" applyNumberFormat="1" applyFont="1" applyFill="1" applyBorder="1" applyAlignment="1">
      <alignment horizontal="center" vertical="center"/>
    </xf>
    <xf numFmtId="0" fontId="24" fillId="0" borderId="1" xfId="0" applyFont="1" applyBorder="1">
      <alignment vertical="center"/>
    </xf>
    <xf numFmtId="178" fontId="24" fillId="0" borderId="1" xfId="0" quotePrefix="1" applyNumberFormat="1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/>
    </xf>
    <xf numFmtId="176" fontId="24" fillId="0" borderId="1" xfId="0" quotePrefix="1" applyNumberFormat="1" applyFont="1" applyBorder="1" applyAlignment="1">
      <alignment horizontal="center" vertical="center"/>
    </xf>
    <xf numFmtId="0" fontId="52" fillId="0" borderId="0" xfId="0" applyFont="1">
      <alignment vertical="center"/>
    </xf>
    <xf numFmtId="0" fontId="44" fillId="0" borderId="110" xfId="0" applyFont="1" applyBorder="1" applyAlignment="1">
      <alignment horizontal="center" vertical="center" wrapText="1"/>
    </xf>
    <xf numFmtId="0" fontId="44" fillId="0" borderId="111" xfId="0" applyFont="1" applyBorder="1" applyAlignment="1">
      <alignment horizontal="center" vertical="center" wrapText="1"/>
    </xf>
    <xf numFmtId="0" fontId="41" fillId="0" borderId="121" xfId="0" applyFont="1" applyBorder="1" applyAlignment="1">
      <alignment vertical="center" wrapText="1"/>
    </xf>
    <xf numFmtId="0" fontId="43" fillId="9" borderId="110" xfId="0" applyFont="1" applyFill="1" applyBorder="1" applyAlignment="1">
      <alignment horizontal="center" vertical="center" wrapText="1"/>
    </xf>
    <xf numFmtId="0" fontId="43" fillId="9" borderId="111" xfId="0" applyFont="1" applyFill="1" applyBorder="1" applyAlignment="1">
      <alignment horizontal="center" vertical="center" wrapText="1"/>
    </xf>
    <xf numFmtId="0" fontId="43" fillId="9" borderId="126" xfId="0" applyFont="1" applyFill="1" applyBorder="1" applyAlignment="1">
      <alignment horizontal="center" vertical="center" wrapText="1"/>
    </xf>
    <xf numFmtId="0" fontId="43" fillId="9" borderId="125" xfId="0" applyFont="1" applyFill="1" applyBorder="1" applyAlignment="1">
      <alignment horizontal="center" vertical="center" wrapText="1"/>
    </xf>
    <xf numFmtId="0" fontId="43" fillId="9" borderId="117" xfId="0" applyFont="1" applyFill="1" applyBorder="1" applyAlignment="1">
      <alignment horizontal="center" vertical="center" wrapText="1"/>
    </xf>
    <xf numFmtId="0" fontId="43" fillId="9" borderId="123" xfId="0" applyFont="1" applyFill="1" applyBorder="1" applyAlignment="1">
      <alignment horizontal="center" vertical="center" wrapText="1"/>
    </xf>
    <xf numFmtId="0" fontId="43" fillId="9" borderId="119" xfId="0" applyFont="1" applyFill="1" applyBorder="1" applyAlignment="1">
      <alignment horizontal="center" vertical="center" wrapText="1"/>
    </xf>
    <xf numFmtId="0" fontId="43" fillId="9" borderId="112" xfId="0" applyFont="1" applyFill="1" applyBorder="1" applyAlignment="1">
      <alignment horizontal="center" vertical="center" wrapText="1"/>
    </xf>
    <xf numFmtId="0" fontId="42" fillId="0" borderId="110" xfId="0" applyFont="1" applyBorder="1" applyAlignment="1">
      <alignment horizontal="center" vertical="center" wrapText="1"/>
    </xf>
    <xf numFmtId="0" fontId="42" fillId="0" borderId="113" xfId="0" applyFont="1" applyBorder="1" applyAlignment="1">
      <alignment horizontal="center" vertical="center" wrapText="1"/>
    </xf>
    <xf numFmtId="0" fontId="42" fillId="0" borderId="111" xfId="0" applyFont="1" applyBorder="1" applyAlignment="1">
      <alignment horizontal="center" vertical="center" wrapText="1"/>
    </xf>
    <xf numFmtId="0" fontId="46" fillId="0" borderId="126" xfId="0" applyFont="1" applyBorder="1" applyAlignment="1">
      <alignment horizontal="center" vertical="center" wrapText="1"/>
    </xf>
    <xf numFmtId="0" fontId="46" fillId="0" borderId="117" xfId="0" applyFont="1" applyBorder="1" applyAlignment="1">
      <alignment horizontal="center" vertical="center" wrapText="1"/>
    </xf>
    <xf numFmtId="0" fontId="46" fillId="0" borderId="121" xfId="0" applyFont="1" applyBorder="1" applyAlignment="1">
      <alignment horizontal="center" vertical="center" wrapText="1"/>
    </xf>
    <xf numFmtId="0" fontId="46" fillId="0" borderId="118" xfId="0" applyFont="1" applyBorder="1" applyAlignment="1">
      <alignment horizontal="center" vertical="center" wrapText="1"/>
    </xf>
    <xf numFmtId="0" fontId="46" fillId="0" borderId="123" xfId="0" applyFont="1" applyBorder="1" applyAlignment="1">
      <alignment horizontal="center" vertical="center" wrapText="1"/>
    </xf>
    <xf numFmtId="0" fontId="46" fillId="0" borderId="112" xfId="0" applyFont="1" applyBorder="1" applyAlignment="1">
      <alignment horizontal="center" vertical="center" wrapText="1"/>
    </xf>
    <xf numFmtId="0" fontId="42" fillId="0" borderId="126" xfId="0" applyFont="1" applyBorder="1" applyAlignment="1">
      <alignment vertical="center" wrapText="1"/>
    </xf>
    <xf numFmtId="0" fontId="42" fillId="0" borderId="125" xfId="0" applyFont="1" applyBorder="1" applyAlignment="1">
      <alignment vertical="center" wrapText="1"/>
    </xf>
    <xf numFmtId="0" fontId="42" fillId="0" borderId="117" xfId="0" applyFont="1" applyBorder="1" applyAlignment="1">
      <alignment vertical="center" wrapText="1"/>
    </xf>
    <xf numFmtId="0" fontId="42" fillId="0" borderId="121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118" xfId="0" applyFont="1" applyBorder="1" applyAlignment="1">
      <alignment vertical="center" wrapText="1"/>
    </xf>
    <xf numFmtId="0" fontId="45" fillId="0" borderId="110" xfId="0" applyFont="1" applyBorder="1" applyAlignment="1">
      <alignment horizontal="center" vertical="center" wrapText="1"/>
    </xf>
    <xf numFmtId="0" fontId="45" fillId="0" borderId="111" xfId="0" applyFont="1" applyBorder="1" applyAlignment="1">
      <alignment horizontal="center" vertical="center" wrapText="1"/>
    </xf>
    <xf numFmtId="0" fontId="48" fillId="0" borderId="110" xfId="0" applyFont="1" applyBorder="1" applyAlignment="1">
      <alignment horizontal="center" vertical="center" wrapText="1"/>
    </xf>
    <xf numFmtId="0" fontId="48" fillId="0" borderId="113" xfId="0" applyFont="1" applyBorder="1" applyAlignment="1">
      <alignment horizontal="center" vertical="center" wrapText="1"/>
    </xf>
    <xf numFmtId="0" fontId="48" fillId="0" borderId="111" xfId="0" applyFont="1" applyBorder="1" applyAlignment="1">
      <alignment horizontal="center" vertical="center" wrapText="1"/>
    </xf>
    <xf numFmtId="3" fontId="48" fillId="2" borderId="110" xfId="0" applyNumberFormat="1" applyFont="1" applyFill="1" applyBorder="1" applyAlignment="1">
      <alignment horizontal="center" vertical="center" wrapText="1"/>
    </xf>
    <xf numFmtId="3" fontId="48" fillId="2" borderId="113" xfId="0" applyNumberFormat="1" applyFont="1" applyFill="1" applyBorder="1" applyAlignment="1">
      <alignment horizontal="center" vertical="center" wrapText="1"/>
    </xf>
    <xf numFmtId="3" fontId="48" fillId="2" borderId="111" xfId="0" applyNumberFormat="1" applyFont="1" applyFill="1" applyBorder="1" applyAlignment="1">
      <alignment horizontal="center" vertical="center" wrapText="1"/>
    </xf>
    <xf numFmtId="0" fontId="49" fillId="0" borderId="121" xfId="0" applyFont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49" fillId="0" borderId="118" xfId="0" applyFont="1" applyBorder="1" applyAlignment="1">
      <alignment vertical="center" wrapText="1"/>
    </xf>
    <xf numFmtId="0" fontId="49" fillId="0" borderId="123" xfId="0" applyFont="1" applyBorder="1" applyAlignment="1">
      <alignment vertical="center" wrapText="1"/>
    </xf>
    <xf numFmtId="0" fontId="49" fillId="0" borderId="119" xfId="0" applyFont="1" applyBorder="1" applyAlignment="1">
      <alignment vertical="center" wrapText="1"/>
    </xf>
    <xf numFmtId="0" fontId="49" fillId="0" borderId="112" xfId="0" applyFont="1" applyBorder="1" applyAlignment="1">
      <alignment vertical="center" wrapText="1"/>
    </xf>
    <xf numFmtId="0" fontId="47" fillId="10" borderId="120" xfId="0" applyFont="1" applyFill="1" applyBorder="1" applyAlignment="1">
      <alignment horizontal="center" vertical="center" wrapText="1"/>
    </xf>
    <xf numFmtId="0" fontId="47" fillId="10" borderId="121" xfId="0" applyFont="1" applyFill="1" applyBorder="1" applyAlignment="1">
      <alignment horizontal="center" vertical="center" wrapText="1"/>
    </xf>
    <xf numFmtId="0" fontId="47" fillId="10" borderId="122" xfId="0" applyFont="1" applyFill="1" applyBorder="1" applyAlignment="1">
      <alignment horizontal="center" vertical="center" wrapText="1"/>
    </xf>
    <xf numFmtId="0" fontId="47" fillId="0" borderId="110" xfId="0" applyFont="1" applyBorder="1" applyAlignment="1">
      <alignment horizontal="center" vertical="center" wrapText="1"/>
    </xf>
    <xf numFmtId="0" fontId="47" fillId="0" borderId="113" xfId="0" applyFont="1" applyBorder="1" applyAlignment="1">
      <alignment horizontal="center" vertical="center" wrapText="1"/>
    </xf>
    <xf numFmtId="0" fontId="47" fillId="0" borderId="111" xfId="0" applyFont="1" applyBorder="1" applyAlignment="1">
      <alignment horizontal="center" vertical="center" wrapText="1"/>
    </xf>
    <xf numFmtId="0" fontId="0" fillId="0" borderId="121" xfId="0" applyBorder="1" applyAlignment="1">
      <alignment vertical="center" wrapText="1"/>
    </xf>
    <xf numFmtId="0" fontId="0" fillId="0" borderId="118" xfId="0" applyBorder="1" applyAlignment="1">
      <alignment vertical="center" wrapText="1"/>
    </xf>
    <xf numFmtId="0" fontId="0" fillId="0" borderId="123" xfId="0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42" fillId="0" borderId="126" xfId="0" applyFont="1" applyBorder="1" applyAlignment="1">
      <alignment horizontal="center" vertical="center" wrapText="1"/>
    </xf>
    <xf numFmtId="0" fontId="42" fillId="0" borderId="117" xfId="0" applyFont="1" applyBorder="1" applyAlignment="1">
      <alignment horizontal="center" vertical="center" wrapText="1"/>
    </xf>
    <xf numFmtId="0" fontId="42" fillId="0" borderId="123" xfId="0" applyFont="1" applyBorder="1" applyAlignment="1">
      <alignment horizontal="center" vertical="center" wrapText="1"/>
    </xf>
    <xf numFmtId="0" fontId="42" fillId="0" borderId="112" xfId="0" applyFont="1" applyBorder="1" applyAlignment="1">
      <alignment horizontal="center" vertical="center" wrapText="1"/>
    </xf>
    <xf numFmtId="0" fontId="49" fillId="0" borderId="126" xfId="0" applyFont="1" applyBorder="1" applyAlignment="1">
      <alignment vertical="center" wrapText="1"/>
    </xf>
    <xf numFmtId="0" fontId="49" fillId="0" borderId="125" xfId="0" applyFont="1" applyBorder="1" applyAlignment="1">
      <alignment vertical="center" wrapText="1"/>
    </xf>
    <xf numFmtId="0" fontId="49" fillId="0" borderId="117" xfId="0" applyFont="1" applyBorder="1" applyAlignment="1">
      <alignment vertical="center" wrapText="1"/>
    </xf>
    <xf numFmtId="0" fontId="50" fillId="0" borderId="110" xfId="0" applyFont="1" applyBorder="1" applyAlignment="1">
      <alignment horizontal="center" vertical="center" wrapText="1"/>
    </xf>
    <xf numFmtId="0" fontId="50" fillId="0" borderId="113" xfId="0" applyFont="1" applyBorder="1" applyAlignment="1">
      <alignment horizontal="center" vertical="center" wrapText="1"/>
    </xf>
    <xf numFmtId="0" fontId="50" fillId="0" borderId="111" xfId="0" applyFont="1" applyBorder="1" applyAlignment="1">
      <alignment horizontal="center" vertical="center" wrapText="1"/>
    </xf>
    <xf numFmtId="0" fontId="51" fillId="0" borderId="121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1" fillId="0" borderId="118" xfId="0" applyFont="1" applyBorder="1" applyAlignment="1">
      <alignment vertical="center" wrapText="1"/>
    </xf>
    <xf numFmtId="0" fontId="42" fillId="0" borderId="121" xfId="0" applyFont="1" applyBorder="1" applyAlignment="1">
      <alignment horizontal="center" vertical="center" wrapText="1"/>
    </xf>
    <xf numFmtId="0" fontId="42" fillId="0" borderId="118" xfId="0" applyFont="1" applyBorder="1" applyAlignment="1">
      <alignment horizontal="center" vertical="center" wrapText="1"/>
    </xf>
    <xf numFmtId="0" fontId="42" fillId="2" borderId="121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118" xfId="0" applyFont="1" applyFill="1" applyBorder="1" applyAlignment="1">
      <alignment vertical="center" wrapText="1"/>
    </xf>
    <xf numFmtId="0" fontId="42" fillId="2" borderId="123" xfId="0" applyFont="1" applyFill="1" applyBorder="1" applyAlignment="1">
      <alignment vertical="center" wrapText="1"/>
    </xf>
    <xf numFmtId="0" fontId="42" fillId="2" borderId="119" xfId="0" applyFont="1" applyFill="1" applyBorder="1" applyAlignment="1">
      <alignment vertical="center" wrapText="1"/>
    </xf>
    <xf numFmtId="0" fontId="42" fillId="2" borderId="112" xfId="0" applyFont="1" applyFill="1" applyBorder="1" applyAlignment="1">
      <alignment vertical="center" wrapText="1"/>
    </xf>
    <xf numFmtId="3" fontId="49" fillId="2" borderId="110" xfId="0" applyNumberFormat="1" applyFont="1" applyFill="1" applyBorder="1" applyAlignment="1">
      <alignment horizontal="center" vertical="center" wrapText="1"/>
    </xf>
    <xf numFmtId="0" fontId="49" fillId="2" borderId="1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0" fillId="0" borderId="1" xfId="0" applyBorder="1">
      <alignment vertical="center"/>
    </xf>
    <xf numFmtId="41" fontId="0" fillId="0" borderId="2" xfId="1" applyFont="1" applyBorder="1" applyAlignment="1">
      <alignment vertical="center"/>
    </xf>
    <xf numFmtId="0" fontId="0" fillId="0" borderId="52" xfId="0" applyBorder="1">
      <alignment vertical="center"/>
    </xf>
    <xf numFmtId="0" fontId="0" fillId="0" borderId="3" xfId="0" applyBorder="1">
      <alignment vertical="center"/>
    </xf>
    <xf numFmtId="0" fontId="18" fillId="3" borderId="82" xfId="0" applyFont="1" applyFill="1" applyBorder="1" applyAlignment="1">
      <alignment horizontal="center" vertical="center" wrapText="1"/>
    </xf>
    <xf numFmtId="0" fontId="18" fillId="3" borderId="82" xfId="0" applyFont="1" applyFill="1" applyBorder="1" applyAlignment="1">
      <alignment horizontal="center" vertical="center"/>
    </xf>
    <xf numFmtId="0" fontId="18" fillId="3" borderId="81" xfId="0" applyFont="1" applyFill="1" applyBorder="1" applyAlignment="1">
      <alignment horizontal="center" vertical="center"/>
    </xf>
    <xf numFmtId="41" fontId="21" fillId="3" borderId="5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74" xfId="0" applyFont="1" applyFill="1" applyBorder="1" applyAlignment="1">
      <alignment horizontal="center" vertical="center" wrapText="1"/>
    </xf>
    <xf numFmtId="41" fontId="21" fillId="3" borderId="1" xfId="1" applyFont="1" applyFill="1" applyBorder="1" applyAlignment="1">
      <alignment horizontal="center" vertical="center" wrapText="1"/>
    </xf>
    <xf numFmtId="41" fontId="23" fillId="3" borderId="56" xfId="1" applyFont="1" applyFill="1" applyBorder="1" applyAlignment="1">
      <alignment horizontal="center" vertical="center" wrapText="1"/>
    </xf>
    <xf numFmtId="41" fontId="23" fillId="3" borderId="84" xfId="1" applyFont="1" applyFill="1" applyBorder="1" applyAlignment="1">
      <alignment horizontal="center" vertical="center" wrapText="1"/>
    </xf>
    <xf numFmtId="41" fontId="20" fillId="3" borderId="72" xfId="1" applyFont="1" applyFill="1" applyBorder="1" applyAlignment="1">
      <alignment horizontal="center" vertical="center" wrapText="1"/>
    </xf>
    <xf numFmtId="41" fontId="20" fillId="3" borderId="71" xfId="1" applyFont="1" applyFill="1" applyBorder="1" applyAlignment="1">
      <alignment horizontal="center" vertical="center" wrapText="1"/>
    </xf>
    <xf numFmtId="41" fontId="21" fillId="3" borderId="4" xfId="1" applyFont="1" applyFill="1" applyBorder="1" applyAlignment="1">
      <alignment horizontal="center" vertical="center" wrapText="1"/>
    </xf>
    <xf numFmtId="41" fontId="21" fillId="3" borderId="86" xfId="1" applyFont="1" applyFill="1" applyBorder="1" applyAlignment="1">
      <alignment horizontal="center" vertical="center" wrapText="1"/>
    </xf>
    <xf numFmtId="41" fontId="21" fillId="3" borderId="6" xfId="1" applyFont="1" applyFill="1" applyBorder="1" applyAlignment="1">
      <alignment horizontal="center" vertical="center" wrapText="1"/>
    </xf>
    <xf numFmtId="41" fontId="21" fillId="3" borderId="77" xfId="1" applyFont="1" applyFill="1" applyBorder="1" applyAlignment="1">
      <alignment horizontal="center" vertical="center" wrapText="1"/>
    </xf>
    <xf numFmtId="0" fontId="3" fillId="3" borderId="45" xfId="0" applyFont="1" applyFill="1" applyBorder="1">
      <alignment vertical="center"/>
    </xf>
    <xf numFmtId="0" fontId="3" fillId="3" borderId="44" xfId="0" applyFont="1" applyFill="1" applyBorder="1">
      <alignment vertical="center"/>
    </xf>
    <xf numFmtId="0" fontId="3" fillId="3" borderId="43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2" fillId="3" borderId="54" xfId="0" applyFont="1" applyFill="1" applyBorder="1">
      <alignment vertical="center"/>
    </xf>
    <xf numFmtId="0" fontId="2" fillId="3" borderId="53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52" xfId="0" applyFont="1" applyFill="1" applyBorder="1">
      <alignment vertical="center"/>
    </xf>
    <xf numFmtId="0" fontId="2" fillId="3" borderId="51" xfId="0" applyFont="1" applyFill="1" applyBorder="1">
      <alignment vertical="center"/>
    </xf>
    <xf numFmtId="0" fontId="17" fillId="3" borderId="4" xfId="0" applyFont="1" applyFill="1" applyBorder="1">
      <alignment vertical="center"/>
    </xf>
    <xf numFmtId="0" fontId="17" fillId="3" borderId="17" xfId="0" applyFont="1" applyFill="1" applyBorder="1">
      <alignment vertical="center"/>
    </xf>
    <xf numFmtId="0" fontId="18" fillId="3" borderId="91" xfId="0" applyFont="1" applyFill="1" applyBorder="1" applyAlignment="1">
      <alignment horizontal="center" vertical="center"/>
    </xf>
    <xf numFmtId="0" fontId="18" fillId="3" borderId="90" xfId="0" applyFont="1" applyFill="1" applyBorder="1" applyAlignment="1">
      <alignment horizontal="center" vertical="center"/>
    </xf>
    <xf numFmtId="0" fontId="18" fillId="3" borderId="91" xfId="0" applyFont="1" applyFill="1" applyBorder="1" applyAlignment="1">
      <alignment horizontal="center" vertical="center" wrapText="1"/>
    </xf>
    <xf numFmtId="41" fontId="21" fillId="3" borderId="5" xfId="1" applyFont="1" applyFill="1" applyBorder="1" applyAlignment="1">
      <alignment horizontal="center" vertical="center" wrapText="1"/>
    </xf>
    <xf numFmtId="0" fontId="17" fillId="3" borderId="2" xfId="0" applyFont="1" applyFill="1" applyBorder="1">
      <alignment vertical="center"/>
    </xf>
    <xf numFmtId="0" fontId="17" fillId="3" borderId="52" xfId="0" applyFont="1" applyFill="1" applyBorder="1">
      <alignment vertical="center"/>
    </xf>
    <xf numFmtId="0" fontId="17" fillId="3" borderId="51" xfId="0" applyFont="1" applyFill="1" applyBorder="1">
      <alignment vertical="center"/>
    </xf>
    <xf numFmtId="41" fontId="20" fillId="3" borderId="72" xfId="1" applyFont="1" applyFill="1" applyBorder="1" applyAlignment="1">
      <alignment horizontal="center" vertical="center"/>
    </xf>
    <xf numFmtId="41" fontId="20" fillId="3" borderId="71" xfId="1" applyFont="1" applyFill="1" applyBorder="1" applyAlignment="1">
      <alignment horizontal="center" vertical="center"/>
    </xf>
    <xf numFmtId="41" fontId="21" fillId="3" borderId="5" xfId="1" applyFont="1" applyFill="1" applyBorder="1" applyAlignment="1">
      <alignment horizontal="center" vertical="center"/>
    </xf>
    <xf numFmtId="41" fontId="21" fillId="3" borderId="74" xfId="1" applyFont="1" applyFill="1" applyBorder="1" applyAlignment="1">
      <alignment horizontal="center" vertical="center"/>
    </xf>
    <xf numFmtId="41" fontId="21" fillId="3" borderId="88" xfId="1" applyFont="1" applyFill="1" applyBorder="1" applyAlignment="1">
      <alignment horizontal="center" vertical="center" wrapText="1"/>
    </xf>
    <xf numFmtId="41" fontId="21" fillId="3" borderId="6" xfId="1" applyFont="1" applyFill="1" applyBorder="1" applyAlignment="1">
      <alignment horizontal="center" vertical="center"/>
    </xf>
    <xf numFmtId="41" fontId="21" fillId="3" borderId="79" xfId="1" applyFont="1" applyFill="1" applyBorder="1" applyAlignment="1">
      <alignment horizontal="center" vertical="center"/>
    </xf>
    <xf numFmtId="41" fontId="21" fillId="3" borderId="76" xfId="1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2" fillId="3" borderId="8" xfId="0" applyFont="1" applyFill="1" applyBorder="1">
      <alignment vertical="center"/>
    </xf>
    <xf numFmtId="176" fontId="10" fillId="3" borderId="6" xfId="0" applyNumberFormat="1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0" fontId="17" fillId="3" borderId="50" xfId="0" applyFont="1" applyFill="1" applyBorder="1">
      <alignment vertical="center"/>
    </xf>
    <xf numFmtId="0" fontId="17" fillId="3" borderId="49" xfId="0" applyFont="1" applyFill="1" applyBorder="1">
      <alignment vertical="center"/>
    </xf>
    <xf numFmtId="0" fontId="17" fillId="3" borderId="48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56" xfId="0" applyFont="1" applyFill="1" applyBorder="1">
      <alignment vertical="center"/>
    </xf>
    <xf numFmtId="0" fontId="3" fillId="3" borderId="55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2" fillId="3" borderId="50" xfId="0" applyFont="1" applyFill="1" applyBorder="1">
      <alignment vertical="center"/>
    </xf>
    <xf numFmtId="0" fontId="2" fillId="3" borderId="49" xfId="0" applyFont="1" applyFill="1" applyBorder="1">
      <alignment vertical="center"/>
    </xf>
    <xf numFmtId="0" fontId="2" fillId="3" borderId="48" xfId="0" applyFont="1" applyFill="1" applyBorder="1">
      <alignment vertical="center"/>
    </xf>
    <xf numFmtId="0" fontId="2" fillId="3" borderId="65" xfId="0" applyFont="1" applyFill="1" applyBorder="1">
      <alignment vertical="center"/>
    </xf>
    <xf numFmtId="0" fontId="2" fillId="3" borderId="64" xfId="0" applyFont="1" applyFill="1" applyBorder="1">
      <alignment vertical="center"/>
    </xf>
    <xf numFmtId="0" fontId="2" fillId="3" borderId="63" xfId="0" applyFont="1" applyFill="1" applyBorder="1">
      <alignment vertical="center"/>
    </xf>
    <xf numFmtId="0" fontId="2" fillId="3" borderId="35" xfId="0" applyFont="1" applyFill="1" applyBorder="1">
      <alignment vertical="center"/>
    </xf>
    <xf numFmtId="0" fontId="2" fillId="3" borderId="62" xfId="0" applyFont="1" applyFill="1" applyBorder="1">
      <alignment vertical="center"/>
    </xf>
    <xf numFmtId="0" fontId="2" fillId="3" borderId="6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52" xfId="0" applyFont="1" applyFill="1" applyBorder="1">
      <alignment vertical="center"/>
    </xf>
    <xf numFmtId="0" fontId="3" fillId="3" borderId="51" xfId="0" applyFont="1" applyFill="1" applyBorder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left" vertical="center"/>
    </xf>
    <xf numFmtId="0" fontId="3" fillId="3" borderId="49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52" xfId="0" applyNumberFormat="1" applyFont="1" applyFill="1" applyBorder="1" applyAlignment="1">
      <alignment horizontal="left" vertical="center"/>
    </xf>
    <xf numFmtId="176" fontId="4" fillId="3" borderId="51" xfId="0" applyNumberFormat="1" applyFont="1" applyFill="1" applyBorder="1" applyAlignment="1">
      <alignment horizontal="left" vertical="center"/>
    </xf>
    <xf numFmtId="176" fontId="4" fillId="3" borderId="34" xfId="0" applyNumberFormat="1" applyFont="1" applyFill="1" applyBorder="1" applyAlignment="1">
      <alignment horizontal="left" vertical="center"/>
    </xf>
    <xf numFmtId="176" fontId="4" fillId="3" borderId="54" xfId="0" applyNumberFormat="1" applyFont="1" applyFill="1" applyBorder="1" applyAlignment="1">
      <alignment horizontal="left" vertical="center"/>
    </xf>
    <xf numFmtId="176" fontId="4" fillId="3" borderId="53" xfId="0" applyNumberFormat="1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 wrapText="1"/>
    </xf>
    <xf numFmtId="0" fontId="13" fillId="3" borderId="45" xfId="0" applyFont="1" applyFill="1" applyBorder="1" applyAlignment="1">
      <alignment horizontal="left" vertical="center"/>
    </xf>
    <xf numFmtId="0" fontId="13" fillId="3" borderId="44" xfId="0" applyFont="1" applyFill="1" applyBorder="1" applyAlignment="1">
      <alignment horizontal="left" vertical="center"/>
    </xf>
    <xf numFmtId="0" fontId="13" fillId="3" borderId="43" xfId="0" applyFont="1" applyFill="1" applyBorder="1" applyAlignment="1">
      <alignment horizontal="left" vertical="center"/>
    </xf>
    <xf numFmtId="176" fontId="10" fillId="3" borderId="34" xfId="0" applyNumberFormat="1" applyFont="1" applyFill="1" applyBorder="1" applyAlignment="1">
      <alignment horizontal="center" vertical="center"/>
    </xf>
    <xf numFmtId="176" fontId="10" fillId="3" borderId="54" xfId="0" applyNumberFormat="1" applyFont="1" applyFill="1" applyBorder="1" applyAlignment="1">
      <alignment horizontal="center" vertical="center"/>
    </xf>
    <xf numFmtId="176" fontId="10" fillId="3" borderId="5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4" fillId="3" borderId="35" xfId="0" applyFont="1" applyFill="1" applyBorder="1">
      <alignment vertical="center"/>
    </xf>
    <xf numFmtId="0" fontId="4" fillId="3" borderId="62" xfId="0" applyFont="1" applyFill="1" applyBorder="1">
      <alignment vertical="center"/>
    </xf>
    <xf numFmtId="0" fontId="4" fillId="3" borderId="61" xfId="0" applyFont="1" applyFill="1" applyBorder="1">
      <alignment vertical="center"/>
    </xf>
    <xf numFmtId="0" fontId="19" fillId="3" borderId="65" xfId="0" applyFont="1" applyFill="1" applyBorder="1">
      <alignment vertical="center"/>
    </xf>
    <xf numFmtId="0" fontId="19" fillId="3" borderId="64" xfId="0" applyFont="1" applyFill="1" applyBorder="1">
      <alignment vertical="center"/>
    </xf>
    <xf numFmtId="0" fontId="19" fillId="3" borderId="63" xfId="0" applyFont="1" applyFill="1" applyBorder="1">
      <alignment vertical="center"/>
    </xf>
    <xf numFmtId="0" fontId="0" fillId="3" borderId="50" xfId="0" applyFill="1" applyBorder="1">
      <alignment vertical="center"/>
    </xf>
    <xf numFmtId="0" fontId="0" fillId="3" borderId="49" xfId="0" applyFill="1" applyBorder="1">
      <alignment vertical="center"/>
    </xf>
    <xf numFmtId="0" fontId="0" fillId="3" borderId="48" xfId="0" applyFill="1" applyBorder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3" borderId="52" xfId="0" applyFont="1" applyFill="1" applyBorder="1" applyAlignment="1">
      <alignment horizontal="left" vertical="center"/>
    </xf>
    <xf numFmtId="0" fontId="4" fillId="3" borderId="5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52" xfId="0" applyFont="1" applyFill="1" applyBorder="1" applyAlignment="1">
      <alignment horizontal="left" vertical="center"/>
    </xf>
    <xf numFmtId="0" fontId="2" fillId="3" borderId="5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4" fillId="3" borderId="52" xfId="0" applyFont="1" applyFill="1" applyBorder="1" applyAlignment="1">
      <alignment vertical="center" wrapText="1"/>
    </xf>
    <xf numFmtId="0" fontId="4" fillId="3" borderId="51" xfId="0" applyFont="1" applyFill="1" applyBorder="1" applyAlignment="1">
      <alignment vertical="center" wrapText="1"/>
    </xf>
    <xf numFmtId="0" fontId="34" fillId="3" borderId="94" xfId="0" applyFont="1" applyFill="1" applyBorder="1" applyAlignment="1">
      <alignment horizontal="center" vertical="center"/>
    </xf>
    <xf numFmtId="0" fontId="34" fillId="3" borderId="95" xfId="0" applyFont="1" applyFill="1" applyBorder="1" applyAlignment="1">
      <alignment horizontal="center" vertical="center"/>
    </xf>
    <xf numFmtId="41" fontId="35" fillId="3" borderId="1" xfId="1" applyFont="1" applyFill="1" applyBorder="1" applyAlignment="1">
      <alignment horizontal="center" vertical="center"/>
    </xf>
    <xf numFmtId="41" fontId="35" fillId="3" borderId="97" xfId="1" applyFont="1" applyFill="1" applyBorder="1" applyAlignment="1">
      <alignment horizontal="center" vertical="center"/>
    </xf>
    <xf numFmtId="41" fontId="34" fillId="2" borderId="101" xfId="0" applyNumberFormat="1" applyFont="1" applyFill="1" applyBorder="1" applyAlignment="1">
      <alignment horizontal="center" vertical="center"/>
    </xf>
    <xf numFmtId="0" fontId="34" fillId="2" borderId="102" xfId="0" applyFont="1" applyFill="1" applyBorder="1" applyAlignment="1">
      <alignment horizontal="center" vertical="center"/>
    </xf>
    <xf numFmtId="180" fontId="9" fillId="3" borderId="22" xfId="0" applyNumberFormat="1" applyFont="1" applyFill="1" applyBorder="1" applyAlignment="1">
      <alignment horizontal="center" vertical="center" wrapText="1"/>
    </xf>
    <xf numFmtId="180" fontId="9" fillId="3" borderId="20" xfId="0" applyNumberFormat="1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17" fillId="3" borderId="70" xfId="0" applyFont="1" applyFill="1" applyBorder="1">
      <alignment vertical="center"/>
    </xf>
    <xf numFmtId="0" fontId="17" fillId="3" borderId="69" xfId="0" applyFont="1" applyFill="1" applyBorder="1">
      <alignment vertical="center"/>
    </xf>
    <xf numFmtId="0" fontId="17" fillId="3" borderId="68" xfId="0" applyFont="1" applyFill="1" applyBorder="1">
      <alignment vertical="center"/>
    </xf>
    <xf numFmtId="0" fontId="17" fillId="3" borderId="67" xfId="0" applyFont="1" applyFill="1" applyBorder="1">
      <alignment vertical="center"/>
    </xf>
    <xf numFmtId="0" fontId="17" fillId="3" borderId="36" xfId="0" applyFont="1" applyFill="1" applyBorder="1">
      <alignment vertical="center"/>
    </xf>
    <xf numFmtId="0" fontId="17" fillId="3" borderId="66" xfId="0" applyFont="1" applyFill="1" applyBorder="1">
      <alignment vertical="center"/>
    </xf>
    <xf numFmtId="0" fontId="3" fillId="3" borderId="35" xfId="0" applyFont="1" applyFill="1" applyBorder="1">
      <alignment vertical="center"/>
    </xf>
    <xf numFmtId="0" fontId="3" fillId="3" borderId="62" xfId="0" applyFont="1" applyFill="1" applyBorder="1">
      <alignment vertical="center"/>
    </xf>
    <xf numFmtId="0" fontId="3" fillId="3" borderId="61" xfId="0" applyFont="1" applyFill="1" applyBorder="1">
      <alignment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4" fillId="3" borderId="100" xfId="0" applyFont="1" applyFill="1" applyBorder="1" applyAlignment="1">
      <alignment horizontal="center" vertical="center"/>
    </xf>
    <xf numFmtId="0" fontId="34" fillId="3" borderId="10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180" fontId="15" fillId="3" borderId="22" xfId="0" applyNumberFormat="1" applyFont="1" applyFill="1" applyBorder="1" applyAlignment="1">
      <alignment horizontal="center" vertical="center" wrapText="1"/>
    </xf>
    <xf numFmtId="180" fontId="15" fillId="3" borderId="20" xfId="0" applyNumberFormat="1" applyFont="1" applyFill="1" applyBorder="1" applyAlignment="1">
      <alignment horizontal="center" vertical="center" wrapText="1"/>
    </xf>
    <xf numFmtId="0" fontId="34" fillId="3" borderId="93" xfId="0" applyFont="1" applyFill="1" applyBorder="1" applyAlignment="1">
      <alignment horizontal="center" vertical="center"/>
    </xf>
    <xf numFmtId="41" fontId="35" fillId="3" borderId="4" xfId="1" applyFont="1" applyFill="1" applyBorder="1" applyAlignment="1">
      <alignment horizontal="center" vertical="center"/>
    </xf>
    <xf numFmtId="41" fontId="35" fillId="3" borderId="99" xfId="1" applyFont="1" applyFill="1" applyBorder="1" applyAlignment="1">
      <alignment horizontal="center" vertical="center"/>
    </xf>
    <xf numFmtId="0" fontId="18" fillId="6" borderId="103" xfId="0" applyFont="1" applyFill="1" applyBorder="1" applyAlignment="1">
      <alignment horizontal="center" vertical="center"/>
    </xf>
    <xf numFmtId="0" fontId="21" fillId="6" borderId="87" xfId="0" applyFont="1" applyFill="1" applyBorder="1" applyAlignment="1">
      <alignment horizontal="center" vertical="center"/>
    </xf>
    <xf numFmtId="0" fontId="23" fillId="3" borderId="2" xfId="0" applyFont="1" applyFill="1" applyBorder="1">
      <alignment vertical="center"/>
    </xf>
    <xf numFmtId="0" fontId="23" fillId="3" borderId="52" xfId="0" applyFont="1" applyFill="1" applyBorder="1">
      <alignment vertical="center"/>
    </xf>
    <xf numFmtId="0" fontId="23" fillId="3" borderId="51" xfId="0" applyFont="1" applyFill="1" applyBorder="1">
      <alignment vertical="center"/>
    </xf>
    <xf numFmtId="0" fontId="18" fillId="3" borderId="57" xfId="0" applyFont="1" applyFill="1" applyBorder="1" applyAlignment="1">
      <alignment horizontal="center" vertical="center"/>
    </xf>
    <xf numFmtId="0" fontId="18" fillId="3" borderId="56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6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29" fillId="3" borderId="35" xfId="0" applyFont="1" applyFill="1" applyBorder="1">
      <alignment vertical="center"/>
    </xf>
    <xf numFmtId="0" fontId="29" fillId="3" borderId="62" xfId="0" applyFont="1" applyFill="1" applyBorder="1">
      <alignment vertical="center"/>
    </xf>
    <xf numFmtId="0" fontId="29" fillId="3" borderId="61" xfId="0" applyFont="1" applyFill="1" applyBorder="1">
      <alignment vertical="center"/>
    </xf>
    <xf numFmtId="0" fontId="18" fillId="6" borderId="104" xfId="0" applyFont="1" applyFill="1" applyBorder="1" applyAlignment="1">
      <alignment horizontal="center" vertical="center" wrapText="1"/>
    </xf>
    <xf numFmtId="0" fontId="21" fillId="6" borderId="104" xfId="0" applyFont="1" applyFill="1" applyBorder="1" applyAlignment="1">
      <alignment horizontal="center" vertical="center"/>
    </xf>
    <xf numFmtId="0" fontId="21" fillId="6" borderId="105" xfId="0" applyFont="1" applyFill="1" applyBorder="1" applyAlignment="1">
      <alignment horizontal="center" vertical="center"/>
    </xf>
    <xf numFmtId="176" fontId="24" fillId="3" borderId="34" xfId="0" applyNumberFormat="1" applyFont="1" applyFill="1" applyBorder="1" applyAlignment="1">
      <alignment horizontal="center" vertical="center"/>
    </xf>
    <xf numFmtId="176" fontId="24" fillId="3" borderId="54" xfId="0" applyNumberFormat="1" applyFont="1" applyFill="1" applyBorder="1" applyAlignment="1">
      <alignment horizontal="center" vertical="center"/>
    </xf>
    <xf numFmtId="176" fontId="24" fillId="3" borderId="53" xfId="0" applyNumberFormat="1" applyFont="1" applyFill="1" applyBorder="1" applyAlignment="1">
      <alignment horizontal="center" vertical="center"/>
    </xf>
    <xf numFmtId="180" fontId="24" fillId="3" borderId="22" xfId="0" applyNumberFormat="1" applyFont="1" applyFill="1" applyBorder="1" applyAlignment="1">
      <alignment horizontal="center" vertical="center" wrapText="1"/>
    </xf>
    <xf numFmtId="180" fontId="24" fillId="3" borderId="20" xfId="0" applyNumberFormat="1" applyFont="1" applyFill="1" applyBorder="1" applyAlignment="1">
      <alignment horizontal="center" vertical="center" wrapText="1"/>
    </xf>
    <xf numFmtId="0" fontId="23" fillId="3" borderId="67" xfId="0" applyFont="1" applyFill="1" applyBorder="1">
      <alignment vertical="center"/>
    </xf>
    <xf numFmtId="0" fontId="23" fillId="3" borderId="36" xfId="0" applyFont="1" applyFill="1" applyBorder="1">
      <alignment vertical="center"/>
    </xf>
    <xf numFmtId="0" fontId="23" fillId="3" borderId="66" xfId="0" applyFont="1" applyFill="1" applyBorder="1">
      <alignment vertical="center"/>
    </xf>
    <xf numFmtId="0" fontId="21" fillId="3" borderId="2" xfId="0" applyFont="1" applyFill="1" applyBorder="1" applyAlignment="1">
      <alignment vertical="center" wrapText="1"/>
    </xf>
    <xf numFmtId="0" fontId="21" fillId="3" borderId="52" xfId="0" applyFont="1" applyFill="1" applyBorder="1">
      <alignment vertical="center"/>
    </xf>
    <xf numFmtId="0" fontId="21" fillId="3" borderId="51" xfId="0" applyFont="1" applyFill="1" applyBorder="1">
      <alignment vertical="center"/>
    </xf>
    <xf numFmtId="0" fontId="21" fillId="3" borderId="2" xfId="0" applyFont="1" applyFill="1" applyBorder="1">
      <alignment vertical="center"/>
    </xf>
    <xf numFmtId="180" fontId="18" fillId="3" borderId="22" xfId="0" applyNumberFormat="1" applyFont="1" applyFill="1" applyBorder="1" applyAlignment="1">
      <alignment horizontal="center" vertical="center" wrapText="1"/>
    </xf>
    <xf numFmtId="180" fontId="18" fillId="3" borderId="20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7">
    <cellStyle name="쉼표 [0]" xfId="1" builtinId="6"/>
    <cellStyle name="쉼표 [0] 2" xfId="6"/>
    <cellStyle name="통화 [0] 2" xfId="4"/>
    <cellStyle name="통화 [0] 3" xfId="2"/>
    <cellStyle name="표준" xfId="0" builtinId="0"/>
    <cellStyle name="표준 2" xfId="3"/>
    <cellStyle name="표준 2 2" xfId="5"/>
  </cellStyles>
  <dxfs count="0"/>
  <tableStyles count="0" defaultTableStyle="TableStyleMedium9" defaultPivotStyle="PivotStyleLight16"/>
  <colors>
    <mruColors>
      <color rgb="FF0F1AFD"/>
      <color rgb="FF660066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22412</xdr:colOff>
      <xdr:row>3</xdr:row>
      <xdr:rowOff>212911</xdr:rowOff>
    </xdr:from>
    <xdr:to>
      <xdr:col>23</xdr:col>
      <xdr:colOff>76014</xdr:colOff>
      <xdr:row>24</xdr:row>
      <xdr:rowOff>36729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4634" b="31294"/>
        <a:stretch>
          <a:fillRect/>
        </a:stretch>
      </xdr:blipFill>
      <xdr:spPr bwMode="auto">
        <a:xfrm>
          <a:off x="9177618" y="829235"/>
          <a:ext cx="8670925" cy="5852583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  <xdr:twoCellAnchor editAs="oneCell">
    <xdr:from>
      <xdr:col>10</xdr:col>
      <xdr:colOff>22412</xdr:colOff>
      <xdr:row>3</xdr:row>
      <xdr:rowOff>212911</xdr:rowOff>
    </xdr:from>
    <xdr:to>
      <xdr:col>23</xdr:col>
      <xdr:colOff>76014</xdr:colOff>
      <xdr:row>24</xdr:row>
      <xdr:rowOff>36729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4634" b="31294"/>
        <a:stretch>
          <a:fillRect/>
        </a:stretch>
      </xdr:blipFill>
      <xdr:spPr bwMode="auto">
        <a:xfrm>
          <a:off x="8223437" y="1032061"/>
          <a:ext cx="8683252" cy="5815043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523874</xdr:colOff>
      <xdr:row>2</xdr:row>
      <xdr:rowOff>98612</xdr:rowOff>
    </xdr:from>
    <xdr:to>
      <xdr:col>13</xdr:col>
      <xdr:colOff>202990</xdr:colOff>
      <xdr:row>11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4634" b="31294"/>
        <a:stretch>
          <a:fillRect/>
        </a:stretch>
      </xdr:blipFill>
      <xdr:spPr bwMode="auto">
        <a:xfrm>
          <a:off x="7000874" y="641537"/>
          <a:ext cx="4860716" cy="3292288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9"/>
  <sheetViews>
    <sheetView zoomScale="70" zoomScaleNormal="70" workbookViewId="0">
      <selection activeCell="I45" sqref="I45"/>
    </sheetView>
  </sheetViews>
  <sheetFormatPr defaultRowHeight="16.5"/>
  <cols>
    <col min="2" max="2" width="27.5" customWidth="1"/>
    <col min="7" max="7" width="21.5" customWidth="1"/>
    <col min="8" max="9" width="18.625" customWidth="1"/>
    <col min="10" max="13" width="20.5" customWidth="1"/>
    <col min="14" max="14" width="13" bestFit="1" customWidth="1"/>
    <col min="15" max="15" width="14.625" bestFit="1" customWidth="1"/>
  </cols>
  <sheetData>
    <row r="9" spans="1:13">
      <c r="A9" s="241"/>
      <c r="B9" s="241" t="s">
        <v>369</v>
      </c>
      <c r="C9" s="241" t="s">
        <v>370</v>
      </c>
      <c r="D9" s="241" t="s">
        <v>371</v>
      </c>
      <c r="E9" s="241" t="s">
        <v>3</v>
      </c>
      <c r="F9" s="241"/>
      <c r="G9" s="241" t="s">
        <v>372</v>
      </c>
      <c r="H9" s="241" t="s">
        <v>381</v>
      </c>
      <c r="I9" s="241"/>
      <c r="J9" s="241" t="s">
        <v>382</v>
      </c>
      <c r="K9" s="241"/>
      <c r="L9" s="241" t="s">
        <v>383</v>
      </c>
      <c r="M9" s="245"/>
    </row>
    <row r="10" spans="1:13">
      <c r="A10" s="241">
        <v>1</v>
      </c>
      <c r="B10" s="243" t="s">
        <v>375</v>
      </c>
      <c r="C10" s="241">
        <v>1000</v>
      </c>
      <c r="D10" s="241">
        <v>80</v>
      </c>
      <c r="E10" s="241">
        <v>4</v>
      </c>
      <c r="F10" s="241" t="s">
        <v>373</v>
      </c>
      <c r="G10" s="237">
        <v>12900000</v>
      </c>
      <c r="H10" s="244">
        <f>G10*1.062</f>
        <v>13699800</v>
      </c>
      <c r="I10" s="246">
        <f>H10*0.55</f>
        <v>7534890.0000000009</v>
      </c>
      <c r="J10" s="244">
        <f>G10*1.102</f>
        <v>14215800.000000002</v>
      </c>
      <c r="K10" s="246">
        <f>J10*0.55</f>
        <v>7818690.0000000019</v>
      </c>
      <c r="L10" s="244">
        <f>G10*1.215</f>
        <v>15673500.000000002</v>
      </c>
      <c r="M10" s="246">
        <f>L10*0.55</f>
        <v>8620425.0000000019</v>
      </c>
    </row>
    <row r="11" spans="1:13">
      <c r="A11" s="241">
        <v>2</v>
      </c>
      <c r="B11" s="243" t="s">
        <v>376</v>
      </c>
      <c r="C11" s="241">
        <v>1000</v>
      </c>
      <c r="D11" s="241">
        <v>80</v>
      </c>
      <c r="E11" s="241">
        <v>4</v>
      </c>
      <c r="F11" s="241" t="s">
        <v>373</v>
      </c>
      <c r="G11" s="237">
        <v>13000000</v>
      </c>
      <c r="H11" s="244">
        <f t="shared" ref="H11:H13" si="0">G11*1.062</f>
        <v>13806000</v>
      </c>
      <c r="I11" s="246">
        <f t="shared" ref="I11:I13" si="1">H11*0.55</f>
        <v>7593300.0000000009</v>
      </c>
      <c r="J11" s="244">
        <f t="shared" ref="J11:J13" si="2">G11*1.102</f>
        <v>14326000.000000002</v>
      </c>
      <c r="K11" s="246">
        <f t="shared" ref="K11:K13" si="3">J11*0.55</f>
        <v>7879300.0000000019</v>
      </c>
      <c r="L11" s="244">
        <f t="shared" ref="L11:L13" si="4">G11*1.215</f>
        <v>15795000.000000002</v>
      </c>
      <c r="M11" s="246">
        <f t="shared" ref="M11" si="5">L11*0.55</f>
        <v>8687250.0000000019</v>
      </c>
    </row>
    <row r="12" spans="1:13">
      <c r="A12" s="241">
        <v>3</v>
      </c>
      <c r="B12" s="243" t="s">
        <v>380</v>
      </c>
      <c r="C12" s="241">
        <v>1000</v>
      </c>
      <c r="D12" s="241">
        <v>80</v>
      </c>
      <c r="E12" s="241">
        <v>4</v>
      </c>
      <c r="F12" s="241" t="s">
        <v>373</v>
      </c>
      <c r="G12" s="237">
        <v>11300000</v>
      </c>
      <c r="H12" s="244">
        <f t="shared" si="0"/>
        <v>12000600</v>
      </c>
      <c r="I12" s="246">
        <f t="shared" si="1"/>
        <v>6600330.0000000009</v>
      </c>
      <c r="J12" s="244">
        <f t="shared" si="2"/>
        <v>12452600.000000002</v>
      </c>
      <c r="K12" s="246">
        <f t="shared" si="3"/>
        <v>6848930.0000000019</v>
      </c>
      <c r="L12" s="244">
        <f t="shared" si="4"/>
        <v>13729500</v>
      </c>
      <c r="M12" s="246">
        <f t="shared" ref="M12" si="6">L12*0.55</f>
        <v>7551225.0000000009</v>
      </c>
    </row>
    <row r="13" spans="1:13">
      <c r="A13" s="241">
        <v>4</v>
      </c>
      <c r="B13" s="243" t="s">
        <v>377</v>
      </c>
      <c r="C13" s="241">
        <v>1000</v>
      </c>
      <c r="D13" s="241">
        <v>80</v>
      </c>
      <c r="E13" s="241">
        <v>4</v>
      </c>
      <c r="F13" s="241" t="s">
        <v>373</v>
      </c>
      <c r="G13" s="237">
        <v>11300000</v>
      </c>
      <c r="H13" s="244">
        <f t="shared" si="0"/>
        <v>12000600</v>
      </c>
      <c r="I13" s="246">
        <f t="shared" si="1"/>
        <v>6600330.0000000009</v>
      </c>
      <c r="J13" s="244">
        <f t="shared" si="2"/>
        <v>12452600.000000002</v>
      </c>
      <c r="K13" s="246">
        <f t="shared" si="3"/>
        <v>6848930.0000000019</v>
      </c>
      <c r="L13" s="244">
        <f t="shared" si="4"/>
        <v>13729500</v>
      </c>
      <c r="M13" s="246">
        <f t="shared" ref="M13" si="7">L13*0.55</f>
        <v>7551225.0000000009</v>
      </c>
    </row>
    <row r="14" spans="1:13">
      <c r="A14" s="241">
        <v>5</v>
      </c>
      <c r="B14" s="243" t="s">
        <v>378</v>
      </c>
      <c r="C14" s="238" t="s">
        <v>374</v>
      </c>
      <c r="D14" s="241">
        <v>80</v>
      </c>
      <c r="E14" s="241">
        <v>2</v>
      </c>
      <c r="F14" s="241" t="s">
        <v>373</v>
      </c>
      <c r="G14" s="237">
        <v>2000000</v>
      </c>
      <c r="H14" s="237">
        <v>2000000</v>
      </c>
      <c r="I14" s="237">
        <f>H14</f>
        <v>2000000</v>
      </c>
      <c r="J14" s="237">
        <v>2000000</v>
      </c>
      <c r="K14" s="237">
        <f>J14</f>
        <v>2000000</v>
      </c>
      <c r="L14" s="237">
        <v>2000000</v>
      </c>
      <c r="M14" s="237">
        <f>L14</f>
        <v>2000000</v>
      </c>
    </row>
    <row r="15" spans="1:13">
      <c r="A15" s="241">
        <v>6</v>
      </c>
      <c r="B15" s="243" t="s">
        <v>385</v>
      </c>
      <c r="C15" s="238" t="s">
        <v>32</v>
      </c>
      <c r="D15" s="241">
        <v>4</v>
      </c>
      <c r="E15" s="241">
        <v>4</v>
      </c>
      <c r="F15" s="241" t="s">
        <v>373</v>
      </c>
      <c r="G15" s="237">
        <v>500000</v>
      </c>
      <c r="H15" s="237">
        <v>500000</v>
      </c>
      <c r="I15" s="237">
        <f>H15</f>
        <v>500000</v>
      </c>
      <c r="J15" s="237">
        <v>500000</v>
      </c>
      <c r="K15" s="237">
        <f>J15</f>
        <v>500000</v>
      </c>
      <c r="L15" s="237">
        <v>500000</v>
      </c>
      <c r="M15" s="237">
        <f>L15</f>
        <v>500000</v>
      </c>
    </row>
    <row r="16" spans="1:13">
      <c r="A16" s="241">
        <v>7</v>
      </c>
      <c r="B16" s="243" t="s">
        <v>384</v>
      </c>
      <c r="C16" s="238" t="s">
        <v>379</v>
      </c>
      <c r="D16" s="241">
        <v>5</v>
      </c>
      <c r="E16" s="241">
        <v>4</v>
      </c>
      <c r="F16" s="241" t="s">
        <v>373</v>
      </c>
      <c r="G16" s="237">
        <v>1500000</v>
      </c>
      <c r="H16" s="237">
        <v>1500000</v>
      </c>
      <c r="I16" s="237">
        <f>H16</f>
        <v>1500000</v>
      </c>
      <c r="J16" s="237">
        <v>1500000</v>
      </c>
      <c r="K16" s="237">
        <f>J16</f>
        <v>1500000</v>
      </c>
      <c r="L16" s="237">
        <v>1500000</v>
      </c>
      <c r="M16" s="237">
        <f>L16</f>
        <v>1500000</v>
      </c>
    </row>
    <row r="17" spans="1:15">
      <c r="D17">
        <f>SUM(D10:D16)</f>
        <v>409</v>
      </c>
      <c r="G17" s="242">
        <f>SUM(G10:G16)</f>
        <v>52500000</v>
      </c>
      <c r="H17" s="242">
        <f t="shared" ref="H17:M17" si="8">SUM(H10:H16)</f>
        <v>55507000</v>
      </c>
      <c r="I17" s="242">
        <f t="shared" si="8"/>
        <v>32328850.000000004</v>
      </c>
      <c r="J17" s="242">
        <f t="shared" si="8"/>
        <v>57447000.000000007</v>
      </c>
      <c r="K17" s="242">
        <f t="shared" si="8"/>
        <v>33395850.000000007</v>
      </c>
      <c r="L17" s="242">
        <f t="shared" si="8"/>
        <v>62927500</v>
      </c>
      <c r="M17" s="242">
        <f t="shared" si="8"/>
        <v>36410125</v>
      </c>
      <c r="N17" s="242">
        <f>SUM(I17,K17,M17)</f>
        <v>102134825.00000001</v>
      </c>
      <c r="O17" s="239">
        <f>N17*1.1</f>
        <v>112348307.50000003</v>
      </c>
    </row>
    <row r="20" spans="1:15">
      <c r="B20" t="s">
        <v>400</v>
      </c>
    </row>
    <row r="21" spans="1:15">
      <c r="A21" s="241"/>
      <c r="B21" s="241" t="s">
        <v>369</v>
      </c>
      <c r="C21" s="241" t="s">
        <v>370</v>
      </c>
      <c r="D21" s="241" t="s">
        <v>371</v>
      </c>
      <c r="E21" s="241" t="s">
        <v>3</v>
      </c>
      <c r="F21" s="241"/>
      <c r="G21" s="241" t="s">
        <v>372</v>
      </c>
      <c r="H21" s="241" t="s">
        <v>381</v>
      </c>
      <c r="I21" s="241"/>
      <c r="J21" s="241" t="s">
        <v>382</v>
      </c>
      <c r="K21" s="241"/>
      <c r="L21" s="241" t="s">
        <v>383</v>
      </c>
      <c r="M21" s="245"/>
    </row>
    <row r="22" spans="1:15">
      <c r="A22" s="241">
        <v>1</v>
      </c>
      <c r="B22" s="243" t="s">
        <v>375</v>
      </c>
      <c r="C22" s="241">
        <v>1000</v>
      </c>
      <c r="D22" s="241">
        <v>90</v>
      </c>
      <c r="E22" s="241">
        <v>4</v>
      </c>
      <c r="F22" s="241" t="s">
        <v>373</v>
      </c>
      <c r="G22" s="237">
        <v>14500000</v>
      </c>
      <c r="H22" s="244">
        <f>G22*1.062</f>
        <v>15399000</v>
      </c>
      <c r="I22" s="246">
        <f>H22*0.55</f>
        <v>8469450</v>
      </c>
      <c r="J22" s="244">
        <f>G22*1.102</f>
        <v>15979000.000000002</v>
      </c>
      <c r="K22" s="246">
        <f>J22*0.55</f>
        <v>8788450.0000000019</v>
      </c>
      <c r="L22" s="244">
        <f>G22*1.215</f>
        <v>17617500</v>
      </c>
      <c r="M22" s="246">
        <f>L22*0.55</f>
        <v>9689625</v>
      </c>
    </row>
    <row r="23" spans="1:15">
      <c r="A23" s="241">
        <v>2</v>
      </c>
      <c r="B23" s="243" t="s">
        <v>376</v>
      </c>
      <c r="C23" s="241">
        <v>1000</v>
      </c>
      <c r="D23" s="241">
        <v>90</v>
      </c>
      <c r="E23" s="241">
        <v>4</v>
      </c>
      <c r="F23" s="241" t="s">
        <v>373</v>
      </c>
      <c r="G23" s="237">
        <v>14600000</v>
      </c>
      <c r="H23" s="244">
        <f t="shared" ref="H23:H25" si="9">G23*1.062</f>
        <v>15505200</v>
      </c>
      <c r="I23" s="246">
        <f t="shared" ref="I23:I25" si="10">H23*0.55</f>
        <v>8527860</v>
      </c>
      <c r="J23" s="244">
        <f t="shared" ref="J23:J25" si="11">G23*1.102</f>
        <v>16089200.000000002</v>
      </c>
      <c r="K23" s="246">
        <f t="shared" ref="K23:K25" si="12">J23*0.55</f>
        <v>8849060.0000000019</v>
      </c>
      <c r="L23" s="244">
        <f t="shared" ref="L23:L25" si="13">G23*1.215</f>
        <v>17739000</v>
      </c>
      <c r="M23" s="246">
        <f t="shared" ref="M23:M25" si="14">L23*0.55</f>
        <v>9756450</v>
      </c>
    </row>
    <row r="24" spans="1:15">
      <c r="A24" s="241">
        <v>3</v>
      </c>
      <c r="B24" s="243" t="s">
        <v>380</v>
      </c>
      <c r="C24" s="241">
        <v>1000</v>
      </c>
      <c r="D24" s="241">
        <v>90</v>
      </c>
      <c r="E24" s="241">
        <v>4</v>
      </c>
      <c r="F24" s="241" t="s">
        <v>373</v>
      </c>
      <c r="G24" s="237">
        <v>12700000</v>
      </c>
      <c r="H24" s="244">
        <f t="shared" si="9"/>
        <v>13487400</v>
      </c>
      <c r="I24" s="246">
        <f t="shared" si="10"/>
        <v>7418070.0000000009</v>
      </c>
      <c r="J24" s="244">
        <f t="shared" si="11"/>
        <v>13995400.000000002</v>
      </c>
      <c r="K24" s="246">
        <f t="shared" si="12"/>
        <v>7697470.0000000019</v>
      </c>
      <c r="L24" s="244">
        <f t="shared" si="13"/>
        <v>15430500.000000002</v>
      </c>
      <c r="M24" s="246">
        <f t="shared" si="14"/>
        <v>8486775.0000000019</v>
      </c>
    </row>
    <row r="25" spans="1:15">
      <c r="A25" s="241">
        <v>4</v>
      </c>
      <c r="B25" s="243" t="s">
        <v>377</v>
      </c>
      <c r="C25" s="241">
        <v>1000</v>
      </c>
      <c r="D25" s="241">
        <v>90</v>
      </c>
      <c r="E25" s="241">
        <v>4</v>
      </c>
      <c r="F25" s="241" t="s">
        <v>373</v>
      </c>
      <c r="G25" s="237">
        <v>12700000</v>
      </c>
      <c r="H25" s="244">
        <f t="shared" si="9"/>
        <v>13487400</v>
      </c>
      <c r="I25" s="246">
        <f t="shared" si="10"/>
        <v>7418070.0000000009</v>
      </c>
      <c r="J25" s="244">
        <f t="shared" si="11"/>
        <v>13995400.000000002</v>
      </c>
      <c r="K25" s="246">
        <f t="shared" si="12"/>
        <v>7697470.0000000019</v>
      </c>
      <c r="L25" s="244">
        <f t="shared" si="13"/>
        <v>15430500.000000002</v>
      </c>
      <c r="M25" s="246">
        <f t="shared" si="14"/>
        <v>8486775.0000000019</v>
      </c>
    </row>
    <row r="26" spans="1:15">
      <c r="A26" s="241">
        <v>5</v>
      </c>
      <c r="B26" s="243" t="s">
        <v>378</v>
      </c>
      <c r="C26" s="238" t="s">
        <v>374</v>
      </c>
      <c r="D26" s="241">
        <v>90</v>
      </c>
      <c r="E26" s="241">
        <v>2</v>
      </c>
      <c r="F26" s="241" t="s">
        <v>373</v>
      </c>
      <c r="G26" s="237">
        <v>2000000</v>
      </c>
      <c r="H26" s="237">
        <v>2000000</v>
      </c>
      <c r="I26" s="237">
        <f>H26</f>
        <v>2000000</v>
      </c>
      <c r="J26" s="237">
        <v>2000000</v>
      </c>
      <c r="K26" s="237">
        <f>J26</f>
        <v>2000000</v>
      </c>
      <c r="L26" s="237">
        <v>2000000</v>
      </c>
      <c r="M26" s="237">
        <f>L26</f>
        <v>2000000</v>
      </c>
    </row>
    <row r="27" spans="1:15">
      <c r="A27" s="241">
        <v>6</v>
      </c>
      <c r="B27" s="243" t="s">
        <v>385</v>
      </c>
      <c r="C27" s="238" t="s">
        <v>32</v>
      </c>
      <c r="D27" s="241">
        <v>4</v>
      </c>
      <c r="E27" s="241">
        <v>4</v>
      </c>
      <c r="F27" s="241" t="s">
        <v>373</v>
      </c>
      <c r="G27" s="237">
        <v>500000</v>
      </c>
      <c r="H27" s="237">
        <v>500000</v>
      </c>
      <c r="I27" s="237">
        <f>H27</f>
        <v>500000</v>
      </c>
      <c r="J27" s="237">
        <v>500000</v>
      </c>
      <c r="K27" s="237">
        <f>J27</f>
        <v>500000</v>
      </c>
      <c r="L27" s="237">
        <v>500000</v>
      </c>
      <c r="M27" s="237">
        <f>L27</f>
        <v>500000</v>
      </c>
    </row>
    <row r="28" spans="1:15">
      <c r="A28" s="241">
        <v>7</v>
      </c>
      <c r="B28" s="243" t="s">
        <v>384</v>
      </c>
      <c r="C28" s="238" t="s">
        <v>379</v>
      </c>
      <c r="D28" s="241">
        <v>5</v>
      </c>
      <c r="E28" s="241">
        <v>4</v>
      </c>
      <c r="F28" s="241" t="s">
        <v>373</v>
      </c>
      <c r="G28" s="237">
        <v>1500000</v>
      </c>
      <c r="H28" s="237">
        <v>1500000</v>
      </c>
      <c r="I28" s="237">
        <f>H28</f>
        <v>1500000</v>
      </c>
      <c r="J28" s="237">
        <v>1500000</v>
      </c>
      <c r="K28" s="237">
        <f>J28</f>
        <v>1500000</v>
      </c>
      <c r="L28" s="237">
        <v>1500000</v>
      </c>
      <c r="M28" s="237">
        <f>L28</f>
        <v>1500000</v>
      </c>
    </row>
    <row r="29" spans="1:15">
      <c r="D29">
        <f>SUM(D22:D28)</f>
        <v>459</v>
      </c>
      <c r="G29" s="242">
        <f>SUM(G22:G28)</f>
        <v>58500000</v>
      </c>
      <c r="H29" s="242">
        <f t="shared" ref="H29:I29" si="15">SUM(H22:H28)</f>
        <v>61879000</v>
      </c>
      <c r="I29" s="242">
        <f t="shared" si="15"/>
        <v>35833450</v>
      </c>
      <c r="J29" s="242">
        <f t="shared" ref="J29:K29" si="16">SUM(J22:J28)</f>
        <v>64059000.000000007</v>
      </c>
      <c r="K29" s="242">
        <f t="shared" si="16"/>
        <v>37032450.000000007</v>
      </c>
      <c r="L29" s="242">
        <f t="shared" ref="L29:M29" si="17">SUM(L22:L28)</f>
        <v>70217500</v>
      </c>
      <c r="M29" s="242">
        <f t="shared" si="17"/>
        <v>40419625</v>
      </c>
      <c r="N29" s="242">
        <f>SUM(I29,K29,M29)</f>
        <v>113285525</v>
      </c>
      <c r="O29" s="239">
        <f>N29*1.1</f>
        <v>124614077.50000001</v>
      </c>
    </row>
    <row r="34" spans="13:13" ht="17.25" thickBot="1"/>
    <row r="35" spans="13:13" ht="18" thickTop="1" thickBot="1">
      <c r="M35" s="247">
        <v>32328000</v>
      </c>
    </row>
    <row r="36" spans="13:13" ht="17.25" thickBot="1">
      <c r="M36" s="248">
        <v>33395000</v>
      </c>
    </row>
    <row r="37" spans="13:13" ht="17.25" thickBot="1">
      <c r="M37" s="249">
        <v>36410000</v>
      </c>
    </row>
    <row r="38" spans="13:13">
      <c r="M38" s="240">
        <f>SUM(M35:M37)</f>
        <v>102133000</v>
      </c>
    </row>
    <row r="39" spans="13:13">
      <c r="M39">
        <f>M38*1.1</f>
        <v>112346300.00000001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K90"/>
  <sheetViews>
    <sheetView zoomScaleNormal="100" workbookViewId="0">
      <pane ySplit="3" topLeftCell="A61" activePane="bottomLeft" state="frozen"/>
      <selection pane="bottomLeft" activeCell="I19" sqref="I19"/>
    </sheetView>
  </sheetViews>
  <sheetFormatPr defaultColWidth="9" defaultRowHeight="12"/>
  <cols>
    <col min="1" max="1" width="1.625" style="131" customWidth="1"/>
    <col min="2" max="2" width="62.5" style="131" bestFit="1" customWidth="1"/>
    <col min="3" max="3" width="8.875" style="132" bestFit="1" customWidth="1"/>
    <col min="4" max="4" width="9.25" style="133" customWidth="1"/>
    <col min="5" max="5" width="13.375" style="132" bestFit="1" customWidth="1"/>
    <col min="6" max="6" width="26" style="131" bestFit="1" customWidth="1"/>
    <col min="7" max="7" width="3.25" style="131" customWidth="1"/>
    <col min="8" max="8" width="9" style="131"/>
    <col min="9" max="9" width="30.625" style="131" bestFit="1" customWidth="1"/>
    <col min="10" max="10" width="10.875" style="131" bestFit="1" customWidth="1"/>
    <col min="11" max="16384" width="9" style="131"/>
  </cols>
  <sheetData>
    <row r="2" spans="2:11" s="167" customFormat="1" ht="29.25" customHeight="1">
      <c r="B2" s="75" t="s">
        <v>144</v>
      </c>
      <c r="C2" s="168"/>
      <c r="D2" s="169"/>
      <c r="E2" s="168"/>
    </row>
    <row r="3" spans="2:11" ht="12.95" customHeight="1" thickBot="1">
      <c r="K3" s="133"/>
    </row>
    <row r="4" spans="2:11" s="134" customFormat="1" ht="15.95" customHeight="1" thickBot="1">
      <c r="B4" s="212" t="s">
        <v>33</v>
      </c>
      <c r="C4" s="135" t="s">
        <v>0</v>
      </c>
      <c r="D4" s="136" t="s">
        <v>1</v>
      </c>
      <c r="E4" s="135" t="s">
        <v>2</v>
      </c>
      <c r="F4" s="137" t="s">
        <v>7</v>
      </c>
      <c r="I4" s="220" t="s">
        <v>87</v>
      </c>
      <c r="J4" s="221" t="s">
        <v>88</v>
      </c>
    </row>
    <row r="5" spans="2:11" s="134" customFormat="1" ht="15.95" customHeight="1">
      <c r="B5" s="138" t="s">
        <v>34</v>
      </c>
      <c r="C5" s="130">
        <v>50000</v>
      </c>
      <c r="D5" s="531" t="s">
        <v>35</v>
      </c>
      <c r="E5" s="130">
        <v>50000</v>
      </c>
      <c r="F5" s="139"/>
      <c r="I5" s="217" t="s">
        <v>33</v>
      </c>
      <c r="J5" s="214">
        <v>2000000</v>
      </c>
    </row>
    <row r="6" spans="2:11" s="134" customFormat="1" ht="15.95" customHeight="1">
      <c r="B6" s="138" t="s">
        <v>36</v>
      </c>
      <c r="C6" s="130">
        <v>150000</v>
      </c>
      <c r="D6" s="532"/>
      <c r="E6" s="130">
        <v>150000</v>
      </c>
      <c r="F6" s="140"/>
      <c r="I6" s="218" t="s">
        <v>49</v>
      </c>
      <c r="J6" s="215">
        <v>2000000</v>
      </c>
    </row>
    <row r="7" spans="2:11" s="134" customFormat="1" ht="15.95" customHeight="1">
      <c r="B7" s="138" t="s">
        <v>37</v>
      </c>
      <c r="C7" s="130">
        <v>50000</v>
      </c>
      <c r="D7" s="532"/>
      <c r="E7" s="130">
        <v>50000</v>
      </c>
      <c r="F7" s="140"/>
      <c r="I7" s="218" t="s">
        <v>63</v>
      </c>
      <c r="J7" s="215">
        <v>2500000</v>
      </c>
    </row>
    <row r="8" spans="2:11" s="134" customFormat="1" ht="15.95" customHeight="1">
      <c r="B8" s="138" t="s">
        <v>38</v>
      </c>
      <c r="C8" s="130">
        <v>50000</v>
      </c>
      <c r="D8" s="532"/>
      <c r="E8" s="130">
        <v>50000</v>
      </c>
      <c r="F8" s="140"/>
      <c r="I8" s="218" t="s">
        <v>76</v>
      </c>
      <c r="J8" s="215">
        <v>2000000</v>
      </c>
    </row>
    <row r="9" spans="2:11" s="134" customFormat="1" ht="15.95" customHeight="1" thickBot="1">
      <c r="B9" s="138" t="s">
        <v>39</v>
      </c>
      <c r="C9" s="130">
        <v>50000</v>
      </c>
      <c r="D9" s="532"/>
      <c r="E9" s="130">
        <v>50000</v>
      </c>
      <c r="F9" s="140"/>
      <c r="I9" s="219" t="s">
        <v>80</v>
      </c>
      <c r="J9" s="216">
        <v>2000000</v>
      </c>
    </row>
    <row r="10" spans="2:11" s="134" customFormat="1" ht="15.95" customHeight="1">
      <c r="B10" s="138" t="s">
        <v>40</v>
      </c>
      <c r="C10" s="130">
        <v>300000</v>
      </c>
      <c r="D10" s="532"/>
      <c r="E10" s="130">
        <v>300000</v>
      </c>
      <c r="F10" s="140"/>
    </row>
    <row r="11" spans="2:11" s="134" customFormat="1" ht="27">
      <c r="B11" s="141" t="s">
        <v>41</v>
      </c>
      <c r="C11" s="130">
        <v>200000</v>
      </c>
      <c r="D11" s="532"/>
      <c r="E11" s="130">
        <v>200000</v>
      </c>
      <c r="F11" s="140"/>
    </row>
    <row r="12" spans="2:11" s="134" customFormat="1" ht="15.95" customHeight="1">
      <c r="B12" s="138" t="s">
        <v>42</v>
      </c>
      <c r="C12" s="130">
        <v>50000</v>
      </c>
      <c r="D12" s="532"/>
      <c r="E12" s="130">
        <v>50000</v>
      </c>
      <c r="F12" s="140"/>
    </row>
    <row r="13" spans="2:11" s="134" customFormat="1" ht="13.5">
      <c r="B13" s="138" t="s">
        <v>43</v>
      </c>
      <c r="C13" s="130">
        <v>500000</v>
      </c>
      <c r="D13" s="532"/>
      <c r="E13" s="130">
        <v>500000</v>
      </c>
      <c r="F13" s="142"/>
    </row>
    <row r="14" spans="2:11" s="134" customFormat="1" ht="15.95" customHeight="1">
      <c r="B14" s="138" t="s">
        <v>44</v>
      </c>
      <c r="C14" s="130">
        <v>500000</v>
      </c>
      <c r="D14" s="532"/>
      <c r="E14" s="130">
        <v>500000</v>
      </c>
      <c r="F14" s="140"/>
    </row>
    <row r="15" spans="2:11" s="134" customFormat="1" ht="15.95" customHeight="1">
      <c r="B15" s="138" t="s">
        <v>45</v>
      </c>
      <c r="C15" s="130">
        <v>50000</v>
      </c>
      <c r="D15" s="532"/>
      <c r="E15" s="130">
        <v>50000</v>
      </c>
      <c r="F15" s="140"/>
    </row>
    <row r="16" spans="2:11" s="134" customFormat="1" ht="15.95" customHeight="1">
      <c r="B16" s="138" t="s">
        <v>46</v>
      </c>
      <c r="C16" s="130">
        <v>50000</v>
      </c>
      <c r="D16" s="533"/>
      <c r="E16" s="130">
        <v>50000</v>
      </c>
      <c r="F16" s="140"/>
    </row>
    <row r="17" spans="2:6" s="134" customFormat="1" ht="15.95" customHeight="1" thickBot="1">
      <c r="B17" s="143" t="s">
        <v>47</v>
      </c>
      <c r="C17" s="144"/>
      <c r="D17" s="145"/>
      <c r="E17" s="213">
        <f>SUM(E5:E16)</f>
        <v>2000000</v>
      </c>
      <c r="F17" s="146" t="s">
        <v>48</v>
      </c>
    </row>
    <row r="18" spans="2:6" s="134" customFormat="1" ht="13.5">
      <c r="B18" s="147"/>
      <c r="C18" s="148"/>
      <c r="D18" s="149"/>
      <c r="E18" s="148"/>
      <c r="F18" s="150"/>
    </row>
    <row r="19" spans="2:6" s="134" customFormat="1" ht="14.25" thickBot="1">
      <c r="B19" s="151"/>
      <c r="C19" s="152"/>
      <c r="D19" s="151"/>
      <c r="E19" s="152"/>
      <c r="F19" s="153"/>
    </row>
    <row r="20" spans="2:6" s="134" customFormat="1" ht="13.5">
      <c r="B20" s="212" t="s">
        <v>49</v>
      </c>
      <c r="C20" s="135" t="s">
        <v>0</v>
      </c>
      <c r="D20" s="136" t="s">
        <v>1</v>
      </c>
      <c r="E20" s="135" t="s">
        <v>2</v>
      </c>
      <c r="F20" s="137" t="s">
        <v>7</v>
      </c>
    </row>
    <row r="21" spans="2:6" s="134" customFormat="1" ht="13.5">
      <c r="B21" s="138" t="s">
        <v>50</v>
      </c>
      <c r="C21" s="130">
        <v>50000</v>
      </c>
      <c r="D21" s="531" t="s">
        <v>35</v>
      </c>
      <c r="E21" s="130">
        <v>50000</v>
      </c>
      <c r="F21" s="139"/>
    </row>
    <row r="22" spans="2:6" s="134" customFormat="1" ht="13.5">
      <c r="B22" s="138" t="s">
        <v>51</v>
      </c>
      <c r="C22" s="130">
        <v>50000</v>
      </c>
      <c r="D22" s="532"/>
      <c r="E22" s="130">
        <v>50000</v>
      </c>
      <c r="F22" s="140"/>
    </row>
    <row r="23" spans="2:6" s="134" customFormat="1" ht="13.5">
      <c r="B23" s="138" t="s">
        <v>52</v>
      </c>
      <c r="C23" s="130">
        <v>50000</v>
      </c>
      <c r="D23" s="532"/>
      <c r="E23" s="130">
        <v>50000</v>
      </c>
      <c r="F23" s="140"/>
    </row>
    <row r="24" spans="2:6" s="134" customFormat="1" ht="13.5">
      <c r="B24" s="138" t="s">
        <v>53</v>
      </c>
      <c r="C24" s="130">
        <v>350000</v>
      </c>
      <c r="D24" s="532"/>
      <c r="E24" s="130">
        <v>350000</v>
      </c>
      <c r="F24" s="140"/>
    </row>
    <row r="25" spans="2:6" s="134" customFormat="1" ht="13.5">
      <c r="B25" s="138" t="s">
        <v>54</v>
      </c>
      <c r="C25" s="130">
        <v>50000</v>
      </c>
      <c r="D25" s="532"/>
      <c r="E25" s="130">
        <v>50000</v>
      </c>
      <c r="F25" s="140"/>
    </row>
    <row r="26" spans="2:6" s="134" customFormat="1" ht="13.5">
      <c r="B26" s="138" t="s">
        <v>55</v>
      </c>
      <c r="C26" s="130">
        <v>300000</v>
      </c>
      <c r="D26" s="532"/>
      <c r="E26" s="130">
        <v>300000</v>
      </c>
      <c r="F26" s="140"/>
    </row>
    <row r="27" spans="2:6" s="134" customFormat="1" ht="13.5">
      <c r="B27" s="138" t="s">
        <v>56</v>
      </c>
      <c r="C27" s="130">
        <v>150000</v>
      </c>
      <c r="D27" s="532"/>
      <c r="E27" s="130">
        <v>150000</v>
      </c>
      <c r="F27" s="140"/>
    </row>
    <row r="28" spans="2:6" s="134" customFormat="1" ht="13.5">
      <c r="B28" s="138" t="s">
        <v>57</v>
      </c>
      <c r="C28" s="130">
        <v>500000</v>
      </c>
      <c r="D28" s="532"/>
      <c r="E28" s="130">
        <v>500000</v>
      </c>
      <c r="F28" s="140"/>
    </row>
    <row r="29" spans="2:6" s="134" customFormat="1" ht="13.5">
      <c r="B29" s="138" t="s">
        <v>58</v>
      </c>
      <c r="C29" s="130">
        <v>400000</v>
      </c>
      <c r="D29" s="532"/>
      <c r="E29" s="130">
        <v>400000</v>
      </c>
      <c r="F29" s="142"/>
    </row>
    <row r="30" spans="2:6" s="134" customFormat="1" ht="13.5">
      <c r="B30" s="138" t="s">
        <v>59</v>
      </c>
      <c r="C30" s="130">
        <v>100000</v>
      </c>
      <c r="D30" s="533"/>
      <c r="E30" s="130">
        <v>100000</v>
      </c>
      <c r="F30" s="140"/>
    </row>
    <row r="31" spans="2:6" s="134" customFormat="1" ht="13.5">
      <c r="B31" s="138" t="s">
        <v>60</v>
      </c>
      <c r="C31" s="130"/>
      <c r="D31" s="154"/>
      <c r="E31" s="130"/>
      <c r="F31" s="140" t="s">
        <v>61</v>
      </c>
    </row>
    <row r="32" spans="2:6" s="134" customFormat="1" ht="14.25" thickBot="1">
      <c r="B32" s="143" t="s">
        <v>62</v>
      </c>
      <c r="C32" s="144"/>
      <c r="D32" s="145"/>
      <c r="E32" s="213">
        <f>SUM(E21:E31)</f>
        <v>2000000</v>
      </c>
      <c r="F32" s="146" t="s">
        <v>48</v>
      </c>
    </row>
    <row r="33" spans="2:6" s="134" customFormat="1" ht="14.25" thickBot="1">
      <c r="B33" s="151"/>
      <c r="C33" s="152"/>
      <c r="D33" s="151"/>
      <c r="E33" s="148"/>
      <c r="F33" s="153"/>
    </row>
    <row r="34" spans="2:6" s="134" customFormat="1" ht="13.5">
      <c r="B34" s="212" t="s">
        <v>63</v>
      </c>
      <c r="C34" s="135" t="s">
        <v>0</v>
      </c>
      <c r="D34" s="136" t="s">
        <v>1</v>
      </c>
      <c r="E34" s="135" t="s">
        <v>2</v>
      </c>
      <c r="F34" s="137" t="s">
        <v>7</v>
      </c>
    </row>
    <row r="35" spans="2:6" s="134" customFormat="1" ht="13.5">
      <c r="B35" s="138" t="s">
        <v>34</v>
      </c>
      <c r="C35" s="130">
        <v>50000</v>
      </c>
      <c r="D35" s="531" t="s">
        <v>35</v>
      </c>
      <c r="E35" s="130">
        <v>50000</v>
      </c>
      <c r="F35" s="139"/>
    </row>
    <row r="36" spans="2:6" s="134" customFormat="1" ht="13.5">
      <c r="B36" s="138" t="s">
        <v>64</v>
      </c>
      <c r="C36" s="130">
        <v>50000</v>
      </c>
      <c r="D36" s="532"/>
      <c r="E36" s="130">
        <v>50000</v>
      </c>
      <c r="F36" s="140"/>
    </row>
    <row r="37" spans="2:6" s="134" customFormat="1" ht="13.5">
      <c r="B37" s="138" t="s">
        <v>65</v>
      </c>
      <c r="C37" s="130">
        <v>50000</v>
      </c>
      <c r="D37" s="532"/>
      <c r="E37" s="130">
        <v>50000</v>
      </c>
      <c r="F37" s="140"/>
    </row>
    <row r="38" spans="2:6" s="134" customFormat="1" ht="13.5">
      <c r="B38" s="138" t="s">
        <v>66</v>
      </c>
      <c r="C38" s="130">
        <v>300000</v>
      </c>
      <c r="D38" s="532"/>
      <c r="E38" s="130">
        <v>300000</v>
      </c>
      <c r="F38" s="140"/>
    </row>
    <row r="39" spans="2:6" s="134" customFormat="1" ht="13.5">
      <c r="B39" s="138" t="s">
        <v>67</v>
      </c>
      <c r="C39" s="130">
        <v>50000</v>
      </c>
      <c r="D39" s="532"/>
      <c r="E39" s="130">
        <v>50000</v>
      </c>
      <c r="F39" s="140"/>
    </row>
    <row r="40" spans="2:6" s="134" customFormat="1" ht="13.5">
      <c r="B40" s="138" t="s">
        <v>68</v>
      </c>
      <c r="C40" s="130">
        <v>500000</v>
      </c>
      <c r="D40" s="532"/>
      <c r="E40" s="130">
        <v>500000</v>
      </c>
      <c r="F40" s="140"/>
    </row>
    <row r="41" spans="2:6" s="134" customFormat="1" ht="13.5">
      <c r="B41" s="138" t="s">
        <v>69</v>
      </c>
      <c r="C41" s="130">
        <v>100000</v>
      </c>
      <c r="D41" s="532"/>
      <c r="E41" s="130">
        <v>100000</v>
      </c>
      <c r="F41" s="140"/>
    </row>
    <row r="42" spans="2:6" s="134" customFormat="1" ht="13.5">
      <c r="B42" s="138" t="s">
        <v>58</v>
      </c>
      <c r="C42" s="130">
        <v>400000</v>
      </c>
      <c r="D42" s="532"/>
      <c r="E42" s="130">
        <v>400000</v>
      </c>
      <c r="F42" s="140"/>
    </row>
    <row r="43" spans="2:6" s="134" customFormat="1" ht="13.5">
      <c r="B43" s="138" t="s">
        <v>70</v>
      </c>
      <c r="C43" s="130">
        <v>50000</v>
      </c>
      <c r="D43" s="532"/>
      <c r="E43" s="130">
        <v>50000</v>
      </c>
      <c r="F43" s="142"/>
    </row>
    <row r="44" spans="2:6" s="134" customFormat="1" ht="13.5">
      <c r="B44" s="138" t="s">
        <v>71</v>
      </c>
      <c r="C44" s="130">
        <v>50000</v>
      </c>
      <c r="D44" s="532"/>
      <c r="E44" s="130">
        <v>50000</v>
      </c>
      <c r="F44" s="140"/>
    </row>
    <row r="45" spans="2:6" s="134" customFormat="1" ht="13.5">
      <c r="B45" s="138" t="s">
        <v>72</v>
      </c>
      <c r="C45" s="130">
        <v>500000</v>
      </c>
      <c r="D45" s="532"/>
      <c r="E45" s="130">
        <v>500000</v>
      </c>
      <c r="F45" s="140"/>
    </row>
    <row r="46" spans="2:6" s="134" customFormat="1" ht="13.5">
      <c r="B46" s="138" t="s">
        <v>73</v>
      </c>
      <c r="C46" s="130">
        <v>300000</v>
      </c>
      <c r="D46" s="532"/>
      <c r="E46" s="130">
        <v>300000</v>
      </c>
      <c r="F46" s="140"/>
    </row>
    <row r="47" spans="2:6" s="134" customFormat="1" ht="13.5">
      <c r="B47" s="138" t="s">
        <v>74</v>
      </c>
      <c r="C47" s="130">
        <v>100000</v>
      </c>
      <c r="D47" s="533"/>
      <c r="E47" s="130">
        <v>100000</v>
      </c>
      <c r="F47" s="140"/>
    </row>
    <row r="48" spans="2:6" s="134" customFormat="1" ht="14.25" thickBot="1">
      <c r="B48" s="143" t="s">
        <v>75</v>
      </c>
      <c r="C48" s="144">
        <f>SUM(C35:C47)</f>
        <v>2500000</v>
      </c>
      <c r="D48" s="145"/>
      <c r="E48" s="213">
        <f>SUM(E35:E47)</f>
        <v>2500000</v>
      </c>
      <c r="F48" s="146" t="s">
        <v>48</v>
      </c>
    </row>
    <row r="49" spans="2:6" s="134" customFormat="1" ht="13.5">
      <c r="B49" s="147"/>
      <c r="C49" s="148"/>
      <c r="D49" s="149"/>
      <c r="E49" s="148"/>
      <c r="F49" s="150"/>
    </row>
    <row r="50" spans="2:6" s="134" customFormat="1" ht="14.25" thickBot="1">
      <c r="B50" s="151"/>
      <c r="C50" s="152"/>
      <c r="D50" s="151"/>
      <c r="E50" s="152"/>
      <c r="F50" s="153"/>
    </row>
    <row r="51" spans="2:6" s="134" customFormat="1" ht="13.5">
      <c r="B51" s="212" t="s">
        <v>76</v>
      </c>
      <c r="C51" s="135" t="s">
        <v>0</v>
      </c>
      <c r="D51" s="136" t="s">
        <v>1</v>
      </c>
      <c r="E51" s="135" t="s">
        <v>2</v>
      </c>
      <c r="F51" s="137" t="s">
        <v>7</v>
      </c>
    </row>
    <row r="52" spans="2:6" s="134" customFormat="1" ht="13.5">
      <c r="B52" s="138" t="s">
        <v>34</v>
      </c>
      <c r="C52" s="130">
        <v>50000</v>
      </c>
      <c r="D52" s="531" t="s">
        <v>35</v>
      </c>
      <c r="E52" s="130">
        <v>50000</v>
      </c>
      <c r="F52" s="139"/>
    </row>
    <row r="53" spans="2:6" s="134" customFormat="1" ht="13.5">
      <c r="B53" s="138" t="s">
        <v>77</v>
      </c>
      <c r="C53" s="130">
        <v>50000</v>
      </c>
      <c r="D53" s="532"/>
      <c r="E53" s="130">
        <v>50000</v>
      </c>
      <c r="F53" s="139"/>
    </row>
    <row r="54" spans="2:6" s="134" customFormat="1" ht="13.5">
      <c r="B54" s="138" t="s">
        <v>78</v>
      </c>
      <c r="C54" s="130">
        <v>50000</v>
      </c>
      <c r="D54" s="532"/>
      <c r="E54" s="130">
        <v>50000</v>
      </c>
      <c r="F54" s="140"/>
    </row>
    <row r="55" spans="2:6" s="134" customFormat="1" ht="13.5">
      <c r="B55" s="138" t="s">
        <v>65</v>
      </c>
      <c r="C55" s="130">
        <v>50000</v>
      </c>
      <c r="D55" s="532"/>
      <c r="E55" s="130">
        <v>50000</v>
      </c>
      <c r="F55" s="140"/>
    </row>
    <row r="56" spans="2:6" s="134" customFormat="1" ht="13.5">
      <c r="B56" s="138" t="s">
        <v>66</v>
      </c>
      <c r="C56" s="130">
        <v>300000</v>
      </c>
      <c r="D56" s="532"/>
      <c r="E56" s="130">
        <v>300000</v>
      </c>
      <c r="F56" s="140"/>
    </row>
    <row r="57" spans="2:6" s="134" customFormat="1" ht="13.5">
      <c r="B57" s="138" t="s">
        <v>67</v>
      </c>
      <c r="C57" s="130">
        <v>50000</v>
      </c>
      <c r="D57" s="532"/>
      <c r="E57" s="130">
        <v>50000</v>
      </c>
      <c r="F57" s="140"/>
    </row>
    <row r="58" spans="2:6" s="134" customFormat="1" ht="13.5">
      <c r="B58" s="138" t="s">
        <v>58</v>
      </c>
      <c r="C58" s="130">
        <v>400000</v>
      </c>
      <c r="D58" s="532"/>
      <c r="E58" s="130">
        <v>400000</v>
      </c>
      <c r="F58" s="140"/>
    </row>
    <row r="59" spans="2:6" s="134" customFormat="1" ht="13.5">
      <c r="B59" s="138" t="s">
        <v>79</v>
      </c>
      <c r="C59" s="130">
        <v>50000</v>
      </c>
      <c r="D59" s="532"/>
      <c r="E59" s="130">
        <v>50000</v>
      </c>
      <c r="F59" s="140"/>
    </row>
    <row r="60" spans="2:6" s="134" customFormat="1" ht="13.5">
      <c r="B60" s="138" t="s">
        <v>69</v>
      </c>
      <c r="C60" s="130">
        <v>100000</v>
      </c>
      <c r="D60" s="532"/>
      <c r="E60" s="130">
        <v>100000</v>
      </c>
      <c r="F60" s="140"/>
    </row>
    <row r="61" spans="2:6" s="134" customFormat="1" ht="13.5">
      <c r="B61" s="138" t="s">
        <v>70</v>
      </c>
      <c r="C61" s="130">
        <v>50000</v>
      </c>
      <c r="D61" s="532"/>
      <c r="E61" s="130">
        <v>50000</v>
      </c>
      <c r="F61" s="142"/>
    </row>
    <row r="62" spans="2:6" s="134" customFormat="1" ht="13.5">
      <c r="B62" s="138" t="s">
        <v>71</v>
      </c>
      <c r="C62" s="130">
        <v>50000</v>
      </c>
      <c r="D62" s="532"/>
      <c r="E62" s="130">
        <v>50000</v>
      </c>
      <c r="F62" s="140"/>
    </row>
    <row r="63" spans="2:6" s="134" customFormat="1" ht="13.5">
      <c r="B63" s="138" t="s">
        <v>72</v>
      </c>
      <c r="C63" s="130">
        <v>500000</v>
      </c>
      <c r="D63" s="532"/>
      <c r="E63" s="130">
        <v>500000</v>
      </c>
      <c r="F63" s="140"/>
    </row>
    <row r="64" spans="2:6" s="134" customFormat="1" ht="13.5">
      <c r="B64" s="138" t="s">
        <v>73</v>
      </c>
      <c r="C64" s="130">
        <v>300000</v>
      </c>
      <c r="D64" s="533"/>
      <c r="E64" s="130">
        <v>300000</v>
      </c>
      <c r="F64" s="140"/>
    </row>
    <row r="65" spans="2:6" s="134" customFormat="1" ht="14.25" thickBot="1">
      <c r="B65" s="143" t="s">
        <v>75</v>
      </c>
      <c r="C65" s="144">
        <f>SUM(C52:C64)</f>
        <v>2000000</v>
      </c>
      <c r="D65" s="145"/>
      <c r="E65" s="213">
        <f>SUM(E52:E64)</f>
        <v>2000000</v>
      </c>
      <c r="F65" s="146" t="s">
        <v>48</v>
      </c>
    </row>
    <row r="66" spans="2:6" s="134" customFormat="1" ht="14.25" thickBot="1">
      <c r="B66" s="151"/>
      <c r="C66" s="152"/>
      <c r="D66" s="151"/>
      <c r="E66" s="152"/>
      <c r="F66" s="153"/>
    </row>
    <row r="67" spans="2:6" s="134" customFormat="1" ht="13.5">
      <c r="B67" s="212" t="s">
        <v>80</v>
      </c>
      <c r="C67" s="135" t="s">
        <v>0</v>
      </c>
      <c r="D67" s="136" t="s">
        <v>1</v>
      </c>
      <c r="E67" s="135" t="s">
        <v>2</v>
      </c>
      <c r="F67" s="137" t="s">
        <v>7</v>
      </c>
    </row>
    <row r="68" spans="2:6" s="134" customFormat="1" ht="13.5">
      <c r="B68" s="138" t="s">
        <v>34</v>
      </c>
      <c r="C68" s="130">
        <v>50000</v>
      </c>
      <c r="D68" s="531" t="s">
        <v>35</v>
      </c>
      <c r="E68" s="130">
        <v>50000</v>
      </c>
      <c r="F68" s="139"/>
    </row>
    <row r="69" spans="2:6" s="134" customFormat="1" ht="13.5">
      <c r="B69" s="138" t="s">
        <v>81</v>
      </c>
      <c r="C69" s="130">
        <v>50000</v>
      </c>
      <c r="D69" s="532"/>
      <c r="E69" s="130">
        <v>50000</v>
      </c>
      <c r="F69" s="140"/>
    </row>
    <row r="70" spans="2:6" s="134" customFormat="1" ht="13.5">
      <c r="B70" s="138" t="s">
        <v>65</v>
      </c>
      <c r="C70" s="130">
        <v>50000</v>
      </c>
      <c r="D70" s="532"/>
      <c r="E70" s="130">
        <v>50000</v>
      </c>
      <c r="F70" s="140"/>
    </row>
    <row r="71" spans="2:6" s="134" customFormat="1" ht="13.5">
      <c r="B71" s="138" t="s">
        <v>82</v>
      </c>
      <c r="C71" s="130">
        <v>350000</v>
      </c>
      <c r="D71" s="532"/>
      <c r="E71" s="130">
        <v>350000</v>
      </c>
      <c r="F71" s="140"/>
    </row>
    <row r="72" spans="2:6" s="134" customFormat="1" ht="13.5">
      <c r="B72" s="138" t="s">
        <v>83</v>
      </c>
      <c r="C72" s="130">
        <v>50000</v>
      </c>
      <c r="D72" s="532"/>
      <c r="E72" s="130">
        <v>50000</v>
      </c>
      <c r="F72" s="140"/>
    </row>
    <row r="73" spans="2:6" s="134" customFormat="1" ht="13.5">
      <c r="B73" s="138" t="s">
        <v>84</v>
      </c>
      <c r="C73" s="130">
        <v>300000</v>
      </c>
      <c r="D73" s="532"/>
      <c r="E73" s="130">
        <v>300000</v>
      </c>
      <c r="F73" s="140"/>
    </row>
    <row r="74" spans="2:6" s="134" customFormat="1" ht="13.5">
      <c r="B74" s="138" t="s">
        <v>85</v>
      </c>
      <c r="C74" s="130">
        <v>100000</v>
      </c>
      <c r="D74" s="532"/>
      <c r="E74" s="130">
        <v>100000</v>
      </c>
      <c r="F74" s="140"/>
    </row>
    <row r="75" spans="2:6" s="134" customFormat="1" ht="13.5">
      <c r="B75" s="138" t="s">
        <v>86</v>
      </c>
      <c r="C75" s="130">
        <v>600000</v>
      </c>
      <c r="D75" s="532"/>
      <c r="E75" s="130">
        <v>600000</v>
      </c>
      <c r="F75" s="140"/>
    </row>
    <row r="76" spans="2:6" s="134" customFormat="1" ht="13.5">
      <c r="B76" s="138" t="s">
        <v>58</v>
      </c>
      <c r="C76" s="130">
        <v>400000</v>
      </c>
      <c r="D76" s="532"/>
      <c r="E76" s="130">
        <v>400000</v>
      </c>
      <c r="F76" s="140"/>
    </row>
    <row r="77" spans="2:6" s="134" customFormat="1" ht="13.5">
      <c r="B77" s="138" t="s">
        <v>70</v>
      </c>
      <c r="C77" s="130">
        <v>50000</v>
      </c>
      <c r="D77" s="533"/>
      <c r="E77" s="130">
        <v>50000</v>
      </c>
      <c r="F77" s="142"/>
    </row>
    <row r="78" spans="2:6" s="134" customFormat="1" ht="13.5">
      <c r="B78" s="138" t="s">
        <v>60</v>
      </c>
      <c r="C78" s="130"/>
      <c r="D78" s="154"/>
      <c r="E78" s="130"/>
      <c r="F78" s="140" t="s">
        <v>61</v>
      </c>
    </row>
    <row r="79" spans="2:6" s="134" customFormat="1" ht="14.25" thickBot="1">
      <c r="B79" s="143" t="s">
        <v>75</v>
      </c>
      <c r="C79" s="144">
        <f>SUM(C68:C77)</f>
        <v>2000000</v>
      </c>
      <c r="D79" s="145"/>
      <c r="E79" s="213">
        <f>SUM(E68:E77)</f>
        <v>2000000</v>
      </c>
      <c r="F79" s="146" t="s">
        <v>48</v>
      </c>
    </row>
    <row r="80" spans="2:6" s="134" customFormat="1" ht="13.5">
      <c r="B80" s="155"/>
      <c r="C80" s="156"/>
      <c r="D80" s="155"/>
      <c r="E80" s="156"/>
    </row>
    <row r="81" spans="2:6" s="134" customFormat="1" ht="13.5">
      <c r="B81" s="155"/>
      <c r="C81" s="156"/>
      <c r="D81" s="157"/>
      <c r="E81" s="156"/>
      <c r="F81" s="156"/>
    </row>
    <row r="82" spans="2:6" s="134" customFormat="1" ht="14.25" thickBot="1">
      <c r="B82" s="158" t="s">
        <v>25</v>
      </c>
      <c r="C82" s="129"/>
    </row>
    <row r="83" spans="2:6" s="134" customFormat="1" ht="15" thickTop="1" thickBot="1">
      <c r="B83" s="159" t="s">
        <v>5</v>
      </c>
      <c r="C83" s="160" t="s">
        <v>4</v>
      </c>
      <c r="D83" s="157"/>
      <c r="E83" s="157"/>
    </row>
    <row r="84" spans="2:6" s="134" customFormat="1" ht="14.25" thickTop="1">
      <c r="B84" s="161">
        <v>4</v>
      </c>
      <c r="C84" s="162">
        <v>0.95</v>
      </c>
      <c r="D84" s="157"/>
      <c r="E84" s="157"/>
    </row>
    <row r="85" spans="2:6" s="134" customFormat="1" ht="13.5">
      <c r="B85" s="163">
        <v>5</v>
      </c>
      <c r="C85" s="164">
        <v>0.94</v>
      </c>
      <c r="D85" s="157"/>
      <c r="E85" s="157"/>
    </row>
    <row r="86" spans="2:6" s="134" customFormat="1" ht="13.5">
      <c r="B86" s="163">
        <v>6</v>
      </c>
      <c r="C86" s="164">
        <v>0.92</v>
      </c>
      <c r="D86" s="157"/>
      <c r="E86" s="157"/>
    </row>
    <row r="87" spans="2:6" s="134" customFormat="1" ht="13.5">
      <c r="B87" s="163">
        <v>7</v>
      </c>
      <c r="C87" s="164">
        <v>0.9</v>
      </c>
      <c r="D87" s="157"/>
      <c r="E87" s="157"/>
    </row>
    <row r="88" spans="2:6" s="134" customFormat="1" ht="13.5">
      <c r="B88" s="163">
        <v>8</v>
      </c>
      <c r="C88" s="164">
        <v>0.88</v>
      </c>
      <c r="D88" s="157"/>
      <c r="E88" s="157"/>
    </row>
    <row r="89" spans="2:6" s="134" customFormat="1" ht="14.25" thickBot="1">
      <c r="B89" s="165">
        <v>9</v>
      </c>
      <c r="C89" s="166">
        <v>0.85</v>
      </c>
      <c r="D89" s="157"/>
      <c r="E89" s="157"/>
    </row>
    <row r="90" spans="2:6" ht="12.75" thickTop="1"/>
  </sheetData>
  <mergeCells count="5">
    <mergeCell ref="D5:D16"/>
    <mergeCell ref="D21:D30"/>
    <mergeCell ref="D35:D47"/>
    <mergeCell ref="D52:D64"/>
    <mergeCell ref="D68:D77"/>
  </mergeCells>
  <phoneticPr fontId="1" type="noConversion"/>
  <pageMargins left="0.15748031496062992" right="0.15748031496062992" top="0.15748031496062992" bottom="0.15748031496062992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79"/>
  <sheetViews>
    <sheetView topLeftCell="A55" workbookViewId="0">
      <selection activeCell="K80" sqref="K80"/>
    </sheetView>
  </sheetViews>
  <sheetFormatPr defaultRowHeight="16.5"/>
  <cols>
    <col min="16" max="16" width="9.5" bestFit="1" customWidth="1"/>
  </cols>
  <sheetData>
    <row r="4" spans="2:17">
      <c r="B4" t="s">
        <v>596</v>
      </c>
    </row>
    <row r="5" spans="2:17">
      <c r="B5" t="s">
        <v>597</v>
      </c>
    </row>
    <row r="6" spans="2:17" ht="17.25" thickBot="1"/>
    <row r="7" spans="2:17">
      <c r="B7" s="285" t="s">
        <v>509</v>
      </c>
      <c r="C7" s="287" t="s">
        <v>386</v>
      </c>
      <c r="D7" s="288"/>
      <c r="E7" s="289"/>
      <c r="F7" s="287" t="s">
        <v>510</v>
      </c>
      <c r="G7" s="288"/>
      <c r="H7" s="288"/>
      <c r="I7" s="289"/>
      <c r="J7" s="254" t="s">
        <v>512</v>
      </c>
      <c r="K7" s="282" t="s">
        <v>514</v>
      </c>
      <c r="L7" s="293" t="s">
        <v>515</v>
      </c>
      <c r="M7" s="308" t="s">
        <v>516</v>
      </c>
      <c r="N7" s="282" t="s">
        <v>517</v>
      </c>
      <c r="O7" s="282" t="s">
        <v>518</v>
      </c>
      <c r="P7" s="282" t="s">
        <v>548</v>
      </c>
      <c r="Q7" s="284"/>
    </row>
    <row r="8" spans="2:17" ht="17.25" thickBot="1">
      <c r="B8" s="286"/>
      <c r="C8" s="290"/>
      <c r="D8" s="291"/>
      <c r="E8" s="292"/>
      <c r="F8" s="290" t="s">
        <v>511</v>
      </c>
      <c r="G8" s="291"/>
      <c r="H8" s="291"/>
      <c r="I8" s="292"/>
      <c r="J8" s="254" t="s">
        <v>513</v>
      </c>
      <c r="K8" s="283"/>
      <c r="L8" s="295"/>
      <c r="M8" s="309"/>
      <c r="N8" s="283"/>
      <c r="O8" s="283"/>
      <c r="P8" s="283"/>
      <c r="Q8" s="284"/>
    </row>
    <row r="9" spans="2:17">
      <c r="B9" s="293">
        <v>1</v>
      </c>
      <c r="C9" s="296" t="s">
        <v>549</v>
      </c>
      <c r="D9" s="297"/>
      <c r="E9" s="293" t="s">
        <v>428</v>
      </c>
      <c r="F9" s="302" t="s">
        <v>429</v>
      </c>
      <c r="G9" s="303"/>
      <c r="H9" s="303"/>
      <c r="I9" s="304"/>
      <c r="J9" s="322" t="s">
        <v>430</v>
      </c>
      <c r="K9" s="325" t="s">
        <v>431</v>
      </c>
      <c r="L9" s="310">
        <v>640</v>
      </c>
      <c r="M9" s="310"/>
      <c r="N9" s="325" t="s">
        <v>432</v>
      </c>
      <c r="O9" s="310"/>
      <c r="P9" s="313">
        <v>2500000</v>
      </c>
      <c r="Q9" s="284"/>
    </row>
    <row r="10" spans="2:17">
      <c r="B10" s="294"/>
      <c r="C10" s="298"/>
      <c r="D10" s="299"/>
      <c r="E10" s="294"/>
      <c r="F10" s="305" t="s">
        <v>550</v>
      </c>
      <c r="G10" s="306"/>
      <c r="H10" s="306"/>
      <c r="I10" s="307"/>
      <c r="J10" s="323"/>
      <c r="K10" s="326"/>
      <c r="L10" s="311"/>
      <c r="M10" s="311"/>
      <c r="N10" s="326"/>
      <c r="O10" s="311"/>
      <c r="P10" s="314"/>
      <c r="Q10" s="284"/>
    </row>
    <row r="11" spans="2:17">
      <c r="B11" s="294"/>
      <c r="C11" s="298"/>
      <c r="D11" s="299"/>
      <c r="E11" s="294"/>
      <c r="F11" s="305" t="s">
        <v>551</v>
      </c>
      <c r="G11" s="306"/>
      <c r="H11" s="306"/>
      <c r="I11" s="307"/>
      <c r="J11" s="323"/>
      <c r="K11" s="326"/>
      <c r="L11" s="311"/>
      <c r="M11" s="311"/>
      <c r="N11" s="326"/>
      <c r="O11" s="311"/>
      <c r="P11" s="314"/>
      <c r="Q11" s="284"/>
    </row>
    <row r="12" spans="2:17">
      <c r="B12" s="294"/>
      <c r="C12" s="298"/>
      <c r="D12" s="299"/>
      <c r="E12" s="294"/>
      <c r="F12" s="316" t="s">
        <v>433</v>
      </c>
      <c r="G12" s="317"/>
      <c r="H12" s="317"/>
      <c r="I12" s="318"/>
      <c r="J12" s="323"/>
      <c r="K12" s="326"/>
      <c r="L12" s="311"/>
      <c r="M12" s="311"/>
      <c r="N12" s="326"/>
      <c r="O12" s="311"/>
      <c r="P12" s="314"/>
      <c r="Q12" s="284"/>
    </row>
    <row r="13" spans="2:17" ht="17.25" thickBot="1">
      <c r="B13" s="295"/>
      <c r="C13" s="300"/>
      <c r="D13" s="301"/>
      <c r="E13" s="295"/>
      <c r="F13" s="319" t="s">
        <v>552</v>
      </c>
      <c r="G13" s="320"/>
      <c r="H13" s="320"/>
      <c r="I13" s="321"/>
      <c r="J13" s="324"/>
      <c r="K13" s="327"/>
      <c r="L13" s="312"/>
      <c r="M13" s="312"/>
      <c r="N13" s="327"/>
      <c r="O13" s="312"/>
      <c r="P13" s="315"/>
      <c r="Q13" s="284"/>
    </row>
    <row r="14" spans="2:17">
      <c r="B14" s="293">
        <v>2</v>
      </c>
      <c r="C14" s="296" t="s">
        <v>388</v>
      </c>
      <c r="D14" s="297"/>
      <c r="E14" s="293" t="s">
        <v>435</v>
      </c>
      <c r="F14" s="336" t="s">
        <v>553</v>
      </c>
      <c r="G14" s="337"/>
      <c r="H14" s="337"/>
      <c r="I14" s="338"/>
      <c r="J14" s="322" t="s">
        <v>430</v>
      </c>
      <c r="K14" s="325" t="s">
        <v>431</v>
      </c>
      <c r="L14" s="310">
        <v>400</v>
      </c>
      <c r="M14" s="310"/>
      <c r="N14" s="263" t="s">
        <v>436</v>
      </c>
      <c r="O14" s="310"/>
      <c r="P14" s="313">
        <v>700000</v>
      </c>
      <c r="Q14" s="284"/>
    </row>
    <row r="15" spans="2:17" ht="22.5">
      <c r="B15" s="294"/>
      <c r="C15" s="298" t="s">
        <v>434</v>
      </c>
      <c r="D15" s="299"/>
      <c r="E15" s="294"/>
      <c r="F15" s="316" t="s">
        <v>554</v>
      </c>
      <c r="G15" s="317"/>
      <c r="H15" s="317"/>
      <c r="I15" s="318"/>
      <c r="J15" s="323"/>
      <c r="K15" s="326"/>
      <c r="L15" s="311"/>
      <c r="M15" s="311"/>
      <c r="N15" s="263" t="s">
        <v>437</v>
      </c>
      <c r="O15" s="311"/>
      <c r="P15" s="314"/>
      <c r="Q15" s="284"/>
    </row>
    <row r="16" spans="2:17">
      <c r="B16" s="294"/>
      <c r="C16" s="328"/>
      <c r="D16" s="329"/>
      <c r="E16" s="294"/>
      <c r="F16" s="316" t="s">
        <v>555</v>
      </c>
      <c r="G16" s="317"/>
      <c r="H16" s="317"/>
      <c r="I16" s="318"/>
      <c r="J16" s="323"/>
      <c r="K16" s="326"/>
      <c r="L16" s="311"/>
      <c r="M16" s="311"/>
      <c r="N16" s="265"/>
      <c r="O16" s="311"/>
      <c r="P16" s="314"/>
      <c r="Q16" s="284"/>
    </row>
    <row r="17" spans="2:17">
      <c r="B17" s="294"/>
      <c r="C17" s="328"/>
      <c r="D17" s="329"/>
      <c r="E17" s="294"/>
      <c r="F17" s="316" t="s">
        <v>556</v>
      </c>
      <c r="G17" s="317"/>
      <c r="H17" s="317"/>
      <c r="I17" s="318"/>
      <c r="J17" s="323"/>
      <c r="K17" s="326"/>
      <c r="L17" s="311"/>
      <c r="M17" s="311"/>
      <c r="N17" s="265"/>
      <c r="O17" s="311"/>
      <c r="P17" s="314"/>
      <c r="Q17" s="284"/>
    </row>
    <row r="18" spans="2:17" ht="17.25" thickBot="1">
      <c r="B18" s="295"/>
      <c r="C18" s="330"/>
      <c r="D18" s="331"/>
      <c r="E18" s="295"/>
      <c r="F18" s="319" t="s">
        <v>557</v>
      </c>
      <c r="G18" s="320"/>
      <c r="H18" s="320"/>
      <c r="I18" s="321"/>
      <c r="J18" s="324"/>
      <c r="K18" s="327"/>
      <c r="L18" s="312"/>
      <c r="M18" s="312"/>
      <c r="N18" s="266"/>
      <c r="O18" s="312"/>
      <c r="P18" s="315"/>
      <c r="Q18" s="262"/>
    </row>
    <row r="19" spans="2:17">
      <c r="B19" s="293">
        <v>3</v>
      </c>
      <c r="C19" s="332" t="s">
        <v>438</v>
      </c>
      <c r="D19" s="333"/>
      <c r="E19" s="293" t="s">
        <v>439</v>
      </c>
      <c r="F19" s="336" t="s">
        <v>440</v>
      </c>
      <c r="G19" s="337"/>
      <c r="H19" s="337"/>
      <c r="I19" s="338"/>
      <c r="J19" s="322" t="s">
        <v>430</v>
      </c>
      <c r="K19" s="325" t="s">
        <v>441</v>
      </c>
      <c r="L19" s="310">
        <v>640</v>
      </c>
      <c r="M19" s="310"/>
      <c r="N19" s="325" t="s">
        <v>442</v>
      </c>
      <c r="O19" s="310"/>
      <c r="P19" s="313">
        <v>700000</v>
      </c>
      <c r="Q19" s="262"/>
    </row>
    <row r="20" spans="2:17" ht="17.25" thickBot="1">
      <c r="B20" s="295"/>
      <c r="C20" s="334"/>
      <c r="D20" s="335"/>
      <c r="E20" s="295"/>
      <c r="F20" s="319" t="s">
        <v>558</v>
      </c>
      <c r="G20" s="320"/>
      <c r="H20" s="320"/>
      <c r="I20" s="321"/>
      <c r="J20" s="324"/>
      <c r="K20" s="327"/>
      <c r="L20" s="312"/>
      <c r="M20" s="312"/>
      <c r="N20" s="327"/>
      <c r="O20" s="312"/>
      <c r="P20" s="315"/>
      <c r="Q20" s="262"/>
    </row>
    <row r="21" spans="2:17">
      <c r="B21" s="293">
        <v>4</v>
      </c>
      <c r="C21" s="332" t="s">
        <v>443</v>
      </c>
      <c r="D21" s="333"/>
      <c r="E21" s="293" t="s">
        <v>444</v>
      </c>
      <c r="F21" s="336" t="s">
        <v>559</v>
      </c>
      <c r="G21" s="337"/>
      <c r="H21" s="337"/>
      <c r="I21" s="338"/>
      <c r="J21" s="322" t="s">
        <v>430</v>
      </c>
      <c r="K21" s="325" t="s">
        <v>431</v>
      </c>
      <c r="L21" s="310">
        <v>80</v>
      </c>
      <c r="M21" s="310"/>
      <c r="N21" s="325" t="s">
        <v>445</v>
      </c>
      <c r="O21" s="310"/>
      <c r="P21" s="313">
        <v>1900000</v>
      </c>
      <c r="Q21" s="262"/>
    </row>
    <row r="22" spans="2:17" ht="17.25" thickBot="1">
      <c r="B22" s="295"/>
      <c r="C22" s="334"/>
      <c r="D22" s="335"/>
      <c r="E22" s="295"/>
      <c r="F22" s="319" t="s">
        <v>560</v>
      </c>
      <c r="G22" s="320"/>
      <c r="H22" s="320"/>
      <c r="I22" s="321"/>
      <c r="J22" s="324"/>
      <c r="K22" s="327"/>
      <c r="L22" s="312"/>
      <c r="M22" s="312"/>
      <c r="N22" s="327"/>
      <c r="O22" s="312"/>
      <c r="P22" s="315"/>
      <c r="Q22" s="262"/>
    </row>
    <row r="23" spans="2:17" ht="22.5">
      <c r="B23" s="293" t="s">
        <v>446</v>
      </c>
      <c r="C23" s="296" t="s">
        <v>447</v>
      </c>
      <c r="D23" s="297"/>
      <c r="E23" s="293" t="s">
        <v>449</v>
      </c>
      <c r="F23" s="336" t="s">
        <v>561</v>
      </c>
      <c r="G23" s="337"/>
      <c r="H23" s="337"/>
      <c r="I23" s="338"/>
      <c r="J23" s="322" t="s">
        <v>430</v>
      </c>
      <c r="K23" s="339" t="s">
        <v>431</v>
      </c>
      <c r="L23" s="310">
        <v>80</v>
      </c>
      <c r="M23" s="310"/>
      <c r="N23" s="263" t="s">
        <v>562</v>
      </c>
      <c r="O23" s="310"/>
      <c r="P23" s="313">
        <v>3600000</v>
      </c>
      <c r="Q23" s="284"/>
    </row>
    <row r="24" spans="2:17" ht="22.5">
      <c r="B24" s="294"/>
      <c r="C24" s="298" t="s">
        <v>448</v>
      </c>
      <c r="D24" s="299"/>
      <c r="E24" s="294"/>
      <c r="F24" s="316"/>
      <c r="G24" s="317"/>
      <c r="H24" s="317"/>
      <c r="I24" s="318"/>
      <c r="J24" s="323"/>
      <c r="K24" s="340"/>
      <c r="L24" s="311"/>
      <c r="M24" s="311"/>
      <c r="N24" s="263" t="s">
        <v>563</v>
      </c>
      <c r="O24" s="311"/>
      <c r="P24" s="314"/>
      <c r="Q24" s="284"/>
    </row>
    <row r="25" spans="2:17" ht="22.5">
      <c r="B25" s="294"/>
      <c r="C25" s="328"/>
      <c r="D25" s="329"/>
      <c r="E25" s="294"/>
      <c r="F25" s="316"/>
      <c r="G25" s="317"/>
      <c r="H25" s="317"/>
      <c r="I25" s="318"/>
      <c r="J25" s="323"/>
      <c r="K25" s="340"/>
      <c r="L25" s="311"/>
      <c r="M25" s="311"/>
      <c r="N25" s="263" t="s">
        <v>564</v>
      </c>
      <c r="O25" s="311"/>
      <c r="P25" s="314"/>
      <c r="Q25" s="284"/>
    </row>
    <row r="26" spans="2:17" ht="33.75">
      <c r="B26" s="294"/>
      <c r="C26" s="328"/>
      <c r="D26" s="329"/>
      <c r="E26" s="294"/>
      <c r="F26" s="316" t="s">
        <v>450</v>
      </c>
      <c r="G26" s="317"/>
      <c r="H26" s="317"/>
      <c r="I26" s="318"/>
      <c r="J26" s="323"/>
      <c r="K26" s="340"/>
      <c r="L26" s="311"/>
      <c r="M26" s="311"/>
      <c r="N26" s="263" t="s">
        <v>565</v>
      </c>
      <c r="O26" s="311"/>
      <c r="P26" s="314"/>
      <c r="Q26" s="284"/>
    </row>
    <row r="27" spans="2:17" ht="17.25" thickBot="1">
      <c r="B27" s="295"/>
      <c r="C27" s="330"/>
      <c r="D27" s="331"/>
      <c r="E27" s="295"/>
      <c r="F27" s="319" t="s">
        <v>566</v>
      </c>
      <c r="G27" s="320"/>
      <c r="H27" s="320"/>
      <c r="I27" s="321"/>
      <c r="J27" s="324"/>
      <c r="K27" s="341"/>
      <c r="L27" s="312"/>
      <c r="M27" s="312"/>
      <c r="N27" s="266"/>
      <c r="O27" s="312"/>
      <c r="P27" s="315"/>
      <c r="Q27" s="284"/>
    </row>
    <row r="28" spans="2:17" ht="22.5">
      <c r="B28" s="293" t="s">
        <v>451</v>
      </c>
      <c r="C28" s="296" t="s">
        <v>452</v>
      </c>
      <c r="D28" s="297"/>
      <c r="E28" s="293" t="s">
        <v>453</v>
      </c>
      <c r="F28" s="336" t="s">
        <v>567</v>
      </c>
      <c r="G28" s="337"/>
      <c r="H28" s="337"/>
      <c r="I28" s="338"/>
      <c r="J28" s="322" t="s">
        <v>430</v>
      </c>
      <c r="K28" s="339" t="s">
        <v>431</v>
      </c>
      <c r="L28" s="310">
        <v>80</v>
      </c>
      <c r="M28" s="310"/>
      <c r="N28" s="263" t="s">
        <v>454</v>
      </c>
      <c r="O28" s="310"/>
      <c r="P28" s="313">
        <v>3100000</v>
      </c>
      <c r="Q28" s="284"/>
    </row>
    <row r="29" spans="2:17" ht="22.5">
      <c r="B29" s="294"/>
      <c r="C29" s="298" t="s">
        <v>448</v>
      </c>
      <c r="D29" s="299"/>
      <c r="E29" s="294"/>
      <c r="F29" s="342" t="s">
        <v>568</v>
      </c>
      <c r="G29" s="343"/>
      <c r="H29" s="343"/>
      <c r="I29" s="344"/>
      <c r="J29" s="323"/>
      <c r="K29" s="340"/>
      <c r="L29" s="311"/>
      <c r="M29" s="311"/>
      <c r="N29" s="263" t="s">
        <v>570</v>
      </c>
      <c r="O29" s="311"/>
      <c r="P29" s="314"/>
      <c r="Q29" s="284"/>
    </row>
    <row r="30" spans="2:17">
      <c r="B30" s="294"/>
      <c r="C30" s="328"/>
      <c r="D30" s="329"/>
      <c r="E30" s="294"/>
      <c r="F30" s="316" t="s">
        <v>569</v>
      </c>
      <c r="G30" s="317"/>
      <c r="H30" s="317"/>
      <c r="I30" s="318"/>
      <c r="J30" s="323"/>
      <c r="K30" s="340"/>
      <c r="L30" s="311"/>
      <c r="M30" s="311"/>
      <c r="N30" s="265"/>
      <c r="O30" s="311"/>
      <c r="P30" s="314"/>
      <c r="Q30" s="284"/>
    </row>
    <row r="31" spans="2:17">
      <c r="B31" s="294"/>
      <c r="C31" s="328"/>
      <c r="D31" s="329"/>
      <c r="E31" s="294"/>
      <c r="F31" s="316" t="s">
        <v>571</v>
      </c>
      <c r="G31" s="317"/>
      <c r="H31" s="317"/>
      <c r="I31" s="318"/>
      <c r="J31" s="323"/>
      <c r="K31" s="340"/>
      <c r="L31" s="311"/>
      <c r="M31" s="311"/>
      <c r="N31" s="265"/>
      <c r="O31" s="311"/>
      <c r="P31" s="314"/>
      <c r="Q31" s="284"/>
    </row>
    <row r="32" spans="2:17" ht="17.25" thickBot="1">
      <c r="B32" s="295"/>
      <c r="C32" s="330"/>
      <c r="D32" s="331"/>
      <c r="E32" s="295"/>
      <c r="F32" s="319" t="s">
        <v>572</v>
      </c>
      <c r="G32" s="320"/>
      <c r="H32" s="320"/>
      <c r="I32" s="321"/>
      <c r="J32" s="324"/>
      <c r="K32" s="341"/>
      <c r="L32" s="312"/>
      <c r="M32" s="312"/>
      <c r="N32" s="266"/>
      <c r="O32" s="312"/>
      <c r="P32" s="315"/>
      <c r="Q32" s="284"/>
    </row>
    <row r="33" spans="2:17">
      <c r="B33" s="293" t="s">
        <v>455</v>
      </c>
      <c r="C33" s="332" t="s">
        <v>452</v>
      </c>
      <c r="D33" s="333"/>
      <c r="E33" s="293" t="s">
        <v>456</v>
      </c>
      <c r="F33" s="336" t="s">
        <v>573</v>
      </c>
      <c r="G33" s="337"/>
      <c r="H33" s="337"/>
      <c r="I33" s="338"/>
      <c r="J33" s="322" t="s">
        <v>430</v>
      </c>
      <c r="K33" s="325" t="s">
        <v>431</v>
      </c>
      <c r="L33" s="310">
        <v>80</v>
      </c>
      <c r="M33" s="310"/>
      <c r="N33" s="325" t="s">
        <v>457</v>
      </c>
      <c r="O33" s="310"/>
      <c r="P33" s="313">
        <v>3100000</v>
      </c>
      <c r="Q33" s="284"/>
    </row>
    <row r="34" spans="2:17">
      <c r="B34" s="294"/>
      <c r="C34" s="345" t="s">
        <v>448</v>
      </c>
      <c r="D34" s="346"/>
      <c r="E34" s="294"/>
      <c r="F34" s="316" t="s">
        <v>574</v>
      </c>
      <c r="G34" s="317"/>
      <c r="H34" s="317"/>
      <c r="I34" s="318"/>
      <c r="J34" s="323"/>
      <c r="K34" s="326"/>
      <c r="L34" s="311"/>
      <c r="M34" s="311"/>
      <c r="N34" s="326"/>
      <c r="O34" s="311"/>
      <c r="P34" s="314"/>
      <c r="Q34" s="284"/>
    </row>
    <row r="35" spans="2:17" ht="17.25" thickBot="1">
      <c r="B35" s="295"/>
      <c r="C35" s="330"/>
      <c r="D35" s="331"/>
      <c r="E35" s="295"/>
      <c r="F35" s="319" t="s">
        <v>458</v>
      </c>
      <c r="G35" s="320"/>
      <c r="H35" s="320"/>
      <c r="I35" s="321"/>
      <c r="J35" s="324"/>
      <c r="K35" s="327"/>
      <c r="L35" s="312"/>
      <c r="M35" s="312"/>
      <c r="N35" s="327"/>
      <c r="O35" s="312"/>
      <c r="P35" s="315"/>
      <c r="Q35" s="262"/>
    </row>
    <row r="36" spans="2:17">
      <c r="B36" s="293">
        <v>7</v>
      </c>
      <c r="C36" s="332" t="s">
        <v>392</v>
      </c>
      <c r="D36" s="333"/>
      <c r="E36" s="293" t="s">
        <v>459</v>
      </c>
      <c r="F36" s="336" t="s">
        <v>460</v>
      </c>
      <c r="G36" s="337"/>
      <c r="H36" s="337"/>
      <c r="I36" s="338"/>
      <c r="J36" s="322" t="s">
        <v>430</v>
      </c>
      <c r="K36" s="325" t="s">
        <v>431</v>
      </c>
      <c r="L36" s="310">
        <v>80</v>
      </c>
      <c r="M36" s="310"/>
      <c r="N36" s="325" t="s">
        <v>465</v>
      </c>
      <c r="O36" s="310"/>
      <c r="P36" s="313">
        <v>2600000</v>
      </c>
      <c r="Q36" s="284"/>
    </row>
    <row r="37" spans="2:17">
      <c r="B37" s="294"/>
      <c r="C37" s="345"/>
      <c r="D37" s="346"/>
      <c r="E37" s="294"/>
      <c r="F37" s="316" t="s">
        <v>461</v>
      </c>
      <c r="G37" s="317"/>
      <c r="H37" s="317"/>
      <c r="I37" s="318"/>
      <c r="J37" s="323"/>
      <c r="K37" s="326"/>
      <c r="L37" s="311"/>
      <c r="M37" s="311"/>
      <c r="N37" s="326"/>
      <c r="O37" s="311"/>
      <c r="P37" s="314"/>
      <c r="Q37" s="284"/>
    </row>
    <row r="38" spans="2:17">
      <c r="B38" s="294"/>
      <c r="C38" s="345"/>
      <c r="D38" s="346"/>
      <c r="E38" s="294"/>
      <c r="F38" s="316" t="s">
        <v>462</v>
      </c>
      <c r="G38" s="317"/>
      <c r="H38" s="317"/>
      <c r="I38" s="318"/>
      <c r="J38" s="323"/>
      <c r="K38" s="326"/>
      <c r="L38" s="311"/>
      <c r="M38" s="311"/>
      <c r="N38" s="326"/>
      <c r="O38" s="311"/>
      <c r="P38" s="314"/>
      <c r="Q38" s="284"/>
    </row>
    <row r="39" spans="2:17">
      <c r="B39" s="294"/>
      <c r="C39" s="345"/>
      <c r="D39" s="346"/>
      <c r="E39" s="294"/>
      <c r="F39" s="316" t="s">
        <v>463</v>
      </c>
      <c r="G39" s="317"/>
      <c r="H39" s="317"/>
      <c r="I39" s="318"/>
      <c r="J39" s="323"/>
      <c r="K39" s="326"/>
      <c r="L39" s="311"/>
      <c r="M39" s="311"/>
      <c r="N39" s="326"/>
      <c r="O39" s="311"/>
      <c r="P39" s="314"/>
      <c r="Q39" s="284"/>
    </row>
    <row r="40" spans="2:17">
      <c r="B40" s="294"/>
      <c r="C40" s="345"/>
      <c r="D40" s="346"/>
      <c r="E40" s="294"/>
      <c r="F40" s="316" t="s">
        <v>464</v>
      </c>
      <c r="G40" s="317"/>
      <c r="H40" s="317"/>
      <c r="I40" s="318"/>
      <c r="J40" s="323"/>
      <c r="K40" s="326"/>
      <c r="L40" s="311"/>
      <c r="M40" s="311"/>
      <c r="N40" s="326"/>
      <c r="O40" s="311"/>
      <c r="P40" s="314"/>
      <c r="Q40" s="284"/>
    </row>
    <row r="41" spans="2:17">
      <c r="B41" s="294"/>
      <c r="C41" s="345"/>
      <c r="D41" s="346"/>
      <c r="E41" s="294"/>
      <c r="F41" s="316" t="s">
        <v>575</v>
      </c>
      <c r="G41" s="317"/>
      <c r="H41" s="317"/>
      <c r="I41" s="318"/>
      <c r="J41" s="323"/>
      <c r="K41" s="326"/>
      <c r="L41" s="311"/>
      <c r="M41" s="311"/>
      <c r="N41" s="326"/>
      <c r="O41" s="311"/>
      <c r="P41" s="314"/>
      <c r="Q41" s="284"/>
    </row>
    <row r="42" spans="2:17" ht="17.25" thickBot="1">
      <c r="B42" s="295"/>
      <c r="C42" s="334"/>
      <c r="D42" s="335"/>
      <c r="E42" s="295"/>
      <c r="F42" s="319" t="s">
        <v>576</v>
      </c>
      <c r="G42" s="320"/>
      <c r="H42" s="320"/>
      <c r="I42" s="321"/>
      <c r="J42" s="324"/>
      <c r="K42" s="327"/>
      <c r="L42" s="312"/>
      <c r="M42" s="312"/>
      <c r="N42" s="327"/>
      <c r="O42" s="312"/>
      <c r="P42" s="315"/>
      <c r="Q42" s="262"/>
    </row>
    <row r="43" spans="2:17" ht="22.5">
      <c r="B43" s="293" t="s">
        <v>466</v>
      </c>
      <c r="C43" s="296" t="s">
        <v>467</v>
      </c>
      <c r="D43" s="297"/>
      <c r="E43" s="293" t="s">
        <v>387</v>
      </c>
      <c r="F43" s="336" t="s">
        <v>577</v>
      </c>
      <c r="G43" s="337"/>
      <c r="H43" s="337"/>
      <c r="I43" s="338"/>
      <c r="J43" s="322" t="s">
        <v>430</v>
      </c>
      <c r="K43" s="325" t="s">
        <v>431</v>
      </c>
      <c r="L43" s="310">
        <v>80</v>
      </c>
      <c r="M43" s="310"/>
      <c r="N43" s="263" t="s">
        <v>469</v>
      </c>
      <c r="O43" s="310"/>
      <c r="P43" s="313">
        <v>3100000</v>
      </c>
      <c r="Q43" s="284"/>
    </row>
    <row r="44" spans="2:17" ht="22.5">
      <c r="B44" s="294"/>
      <c r="C44" s="298"/>
      <c r="D44" s="299"/>
      <c r="E44" s="294"/>
      <c r="F44" s="316" t="s">
        <v>578</v>
      </c>
      <c r="G44" s="317"/>
      <c r="H44" s="317"/>
      <c r="I44" s="318"/>
      <c r="J44" s="323"/>
      <c r="K44" s="326"/>
      <c r="L44" s="311"/>
      <c r="M44" s="311"/>
      <c r="N44" s="263" t="s">
        <v>470</v>
      </c>
      <c r="O44" s="311"/>
      <c r="P44" s="314"/>
      <c r="Q44" s="284"/>
    </row>
    <row r="45" spans="2:17">
      <c r="B45" s="294"/>
      <c r="C45" s="298"/>
      <c r="D45" s="299"/>
      <c r="E45" s="294"/>
      <c r="F45" s="316" t="s">
        <v>579</v>
      </c>
      <c r="G45" s="317"/>
      <c r="H45" s="317"/>
      <c r="I45" s="318"/>
      <c r="J45" s="323"/>
      <c r="K45" s="326"/>
      <c r="L45" s="311"/>
      <c r="M45" s="311"/>
      <c r="N45" s="263" t="s">
        <v>471</v>
      </c>
      <c r="O45" s="311"/>
      <c r="P45" s="314"/>
      <c r="Q45" s="284"/>
    </row>
    <row r="46" spans="2:17">
      <c r="B46" s="294"/>
      <c r="C46" s="298"/>
      <c r="D46" s="299"/>
      <c r="E46" s="294"/>
      <c r="F46" s="316" t="s">
        <v>468</v>
      </c>
      <c r="G46" s="317"/>
      <c r="H46" s="317"/>
      <c r="I46" s="318"/>
      <c r="J46" s="323"/>
      <c r="K46" s="326"/>
      <c r="L46" s="311"/>
      <c r="M46" s="311"/>
      <c r="N46" s="265"/>
      <c r="O46" s="311"/>
      <c r="P46" s="314"/>
      <c r="Q46" s="284"/>
    </row>
    <row r="47" spans="2:17" ht="19.5" customHeight="1">
      <c r="B47" s="294"/>
      <c r="C47" s="298"/>
      <c r="D47" s="299"/>
      <c r="E47" s="294"/>
      <c r="F47" s="316" t="s">
        <v>580</v>
      </c>
      <c r="G47" s="317"/>
      <c r="H47" s="317"/>
      <c r="I47" s="318"/>
      <c r="J47" s="323"/>
      <c r="K47" s="326"/>
      <c r="L47" s="311"/>
      <c r="M47" s="311"/>
      <c r="N47" s="265"/>
      <c r="O47" s="311"/>
      <c r="P47" s="314"/>
      <c r="Q47" s="284"/>
    </row>
    <row r="48" spans="2:17">
      <c r="B48" s="294"/>
      <c r="C48" s="298"/>
      <c r="D48" s="299"/>
      <c r="E48" s="294"/>
      <c r="F48" s="316" t="s">
        <v>581</v>
      </c>
      <c r="G48" s="317"/>
      <c r="H48" s="317"/>
      <c r="I48" s="318"/>
      <c r="J48" s="323"/>
      <c r="K48" s="326"/>
      <c r="L48" s="311"/>
      <c r="M48" s="311"/>
      <c r="N48" s="265"/>
      <c r="O48" s="311"/>
      <c r="P48" s="314"/>
      <c r="Q48" s="284"/>
    </row>
    <row r="49" spans="2:17" ht="17.25" thickBot="1">
      <c r="B49" s="295"/>
      <c r="C49" s="300"/>
      <c r="D49" s="301"/>
      <c r="E49" s="295"/>
      <c r="F49" s="319" t="s">
        <v>472</v>
      </c>
      <c r="G49" s="320"/>
      <c r="H49" s="320"/>
      <c r="I49" s="321"/>
      <c r="J49" s="324"/>
      <c r="K49" s="327"/>
      <c r="L49" s="312"/>
      <c r="M49" s="312"/>
      <c r="N49" s="266"/>
      <c r="O49" s="312"/>
      <c r="P49" s="315"/>
      <c r="Q49" s="284"/>
    </row>
    <row r="50" spans="2:17" ht="22.5">
      <c r="B50" s="293" t="s">
        <v>473</v>
      </c>
      <c r="C50" s="332" t="s">
        <v>474</v>
      </c>
      <c r="D50" s="333"/>
      <c r="E50" s="293" t="s">
        <v>475</v>
      </c>
      <c r="F50" s="336" t="s">
        <v>582</v>
      </c>
      <c r="G50" s="337"/>
      <c r="H50" s="337"/>
      <c r="I50" s="338"/>
      <c r="J50" s="322" t="s">
        <v>430</v>
      </c>
      <c r="K50" s="325" t="s">
        <v>431</v>
      </c>
      <c r="L50" s="310">
        <v>80</v>
      </c>
      <c r="M50" s="310"/>
      <c r="N50" s="263" t="s">
        <v>476</v>
      </c>
      <c r="O50" s="310"/>
      <c r="P50" s="313">
        <v>350000</v>
      </c>
      <c r="Q50" s="262"/>
    </row>
    <row r="51" spans="2:17" ht="23.25" thickBot="1">
      <c r="B51" s="295"/>
      <c r="C51" s="334"/>
      <c r="D51" s="335"/>
      <c r="E51" s="295"/>
      <c r="F51" s="319" t="s">
        <v>389</v>
      </c>
      <c r="G51" s="320"/>
      <c r="H51" s="320"/>
      <c r="I51" s="321"/>
      <c r="J51" s="324"/>
      <c r="K51" s="327"/>
      <c r="L51" s="312"/>
      <c r="M51" s="312"/>
      <c r="N51" s="267" t="s">
        <v>477</v>
      </c>
      <c r="O51" s="312"/>
      <c r="P51" s="315"/>
      <c r="Q51" s="262"/>
    </row>
    <row r="52" spans="2:17" ht="22.5">
      <c r="B52" s="293" t="s">
        <v>478</v>
      </c>
      <c r="C52" s="332" t="s">
        <v>479</v>
      </c>
      <c r="D52" s="333"/>
      <c r="E52" s="264" t="s">
        <v>481</v>
      </c>
      <c r="F52" s="336" t="s">
        <v>483</v>
      </c>
      <c r="G52" s="337"/>
      <c r="H52" s="337"/>
      <c r="I52" s="338"/>
      <c r="J52" s="322" t="s">
        <v>430</v>
      </c>
      <c r="K52" s="325" t="s">
        <v>431</v>
      </c>
      <c r="L52" s="310">
        <v>80</v>
      </c>
      <c r="M52" s="310"/>
      <c r="N52" s="263" t="s">
        <v>476</v>
      </c>
      <c r="O52" s="310"/>
      <c r="P52" s="313">
        <v>350000</v>
      </c>
      <c r="Q52" s="262"/>
    </row>
    <row r="53" spans="2:17" ht="23.25" thickBot="1">
      <c r="B53" s="295"/>
      <c r="C53" s="334" t="s">
        <v>480</v>
      </c>
      <c r="D53" s="335"/>
      <c r="E53" s="268" t="s">
        <v>482</v>
      </c>
      <c r="F53" s="319" t="s">
        <v>389</v>
      </c>
      <c r="G53" s="320"/>
      <c r="H53" s="320"/>
      <c r="I53" s="321"/>
      <c r="J53" s="324"/>
      <c r="K53" s="327"/>
      <c r="L53" s="312"/>
      <c r="M53" s="312"/>
      <c r="N53" s="267" t="s">
        <v>477</v>
      </c>
      <c r="O53" s="312"/>
      <c r="P53" s="315"/>
      <c r="Q53" s="262"/>
    </row>
    <row r="54" spans="2:17" ht="33.75">
      <c r="B54" s="293" t="s">
        <v>484</v>
      </c>
      <c r="C54" s="332" t="s">
        <v>394</v>
      </c>
      <c r="D54" s="333"/>
      <c r="E54" s="264" t="s">
        <v>485</v>
      </c>
      <c r="F54" s="336" t="s">
        <v>583</v>
      </c>
      <c r="G54" s="337"/>
      <c r="H54" s="337"/>
      <c r="I54" s="338"/>
      <c r="J54" s="322" t="s">
        <v>430</v>
      </c>
      <c r="K54" s="325" t="s">
        <v>487</v>
      </c>
      <c r="L54" s="310" t="s">
        <v>389</v>
      </c>
      <c r="M54" s="310"/>
      <c r="N54" s="263" t="s">
        <v>488</v>
      </c>
      <c r="O54" s="310"/>
      <c r="P54" s="313">
        <v>1000000</v>
      </c>
      <c r="Q54" s="262"/>
    </row>
    <row r="55" spans="2:17" ht="22.5">
      <c r="B55" s="294"/>
      <c r="C55" s="345"/>
      <c r="D55" s="346"/>
      <c r="E55" s="264" t="s">
        <v>486</v>
      </c>
      <c r="F55" s="316" t="s">
        <v>490</v>
      </c>
      <c r="G55" s="317"/>
      <c r="H55" s="317"/>
      <c r="I55" s="318"/>
      <c r="J55" s="323"/>
      <c r="K55" s="326"/>
      <c r="L55" s="311"/>
      <c r="M55" s="311"/>
      <c r="N55" s="263" t="s">
        <v>489</v>
      </c>
      <c r="O55" s="311"/>
      <c r="P55" s="314"/>
      <c r="Q55" s="284"/>
    </row>
    <row r="56" spans="2:17" ht="17.25" thickBot="1">
      <c r="B56" s="295"/>
      <c r="C56" s="334"/>
      <c r="D56" s="335"/>
      <c r="E56" s="266"/>
      <c r="F56" s="319" t="s">
        <v>491</v>
      </c>
      <c r="G56" s="320"/>
      <c r="H56" s="320"/>
      <c r="I56" s="321"/>
      <c r="J56" s="324"/>
      <c r="K56" s="327"/>
      <c r="L56" s="312"/>
      <c r="M56" s="312"/>
      <c r="N56" s="266"/>
      <c r="O56" s="312"/>
      <c r="P56" s="315"/>
      <c r="Q56" s="284"/>
    </row>
    <row r="57" spans="2:17">
      <c r="B57" s="293">
        <v>19</v>
      </c>
      <c r="C57" s="332" t="s">
        <v>395</v>
      </c>
      <c r="D57" s="333"/>
      <c r="E57" s="293" t="s">
        <v>492</v>
      </c>
      <c r="F57" s="336" t="s">
        <v>493</v>
      </c>
      <c r="G57" s="337"/>
      <c r="H57" s="337"/>
      <c r="I57" s="338"/>
      <c r="J57" s="322" t="s">
        <v>430</v>
      </c>
      <c r="K57" s="325" t="s">
        <v>487</v>
      </c>
      <c r="L57" s="310" t="s">
        <v>389</v>
      </c>
      <c r="M57" s="310"/>
      <c r="N57" s="325" t="s">
        <v>494</v>
      </c>
      <c r="O57" s="310"/>
      <c r="P57" s="313">
        <v>1000000</v>
      </c>
      <c r="Q57" s="284"/>
    </row>
    <row r="58" spans="2:17">
      <c r="B58" s="294"/>
      <c r="C58" s="345"/>
      <c r="D58" s="346"/>
      <c r="E58" s="294"/>
      <c r="F58" s="316" t="s">
        <v>584</v>
      </c>
      <c r="G58" s="317"/>
      <c r="H58" s="317"/>
      <c r="I58" s="318"/>
      <c r="J58" s="323"/>
      <c r="K58" s="326"/>
      <c r="L58" s="311"/>
      <c r="M58" s="311"/>
      <c r="N58" s="326"/>
      <c r="O58" s="311"/>
      <c r="P58" s="314"/>
      <c r="Q58" s="284"/>
    </row>
    <row r="59" spans="2:17">
      <c r="B59" s="294"/>
      <c r="C59" s="345"/>
      <c r="D59" s="346"/>
      <c r="E59" s="294"/>
      <c r="F59" s="316" t="s">
        <v>490</v>
      </c>
      <c r="G59" s="317"/>
      <c r="H59" s="317"/>
      <c r="I59" s="318"/>
      <c r="J59" s="323"/>
      <c r="K59" s="326"/>
      <c r="L59" s="311"/>
      <c r="M59" s="311"/>
      <c r="N59" s="326"/>
      <c r="O59" s="311"/>
      <c r="P59" s="314"/>
      <c r="Q59" s="284"/>
    </row>
    <row r="60" spans="2:17" ht="17.25" thickBot="1">
      <c r="B60" s="295"/>
      <c r="C60" s="334"/>
      <c r="D60" s="335"/>
      <c r="E60" s="295"/>
      <c r="F60" s="319" t="s">
        <v>491</v>
      </c>
      <c r="G60" s="320"/>
      <c r="H60" s="320"/>
      <c r="I60" s="321"/>
      <c r="J60" s="324"/>
      <c r="K60" s="327"/>
      <c r="L60" s="312"/>
      <c r="M60" s="312"/>
      <c r="N60" s="327"/>
      <c r="O60" s="312"/>
      <c r="P60" s="315"/>
      <c r="Q60" s="284"/>
    </row>
    <row r="61" spans="2:17" ht="33.75">
      <c r="B61" s="293">
        <v>20</v>
      </c>
      <c r="C61" s="332" t="s">
        <v>396</v>
      </c>
      <c r="D61" s="333"/>
      <c r="E61" s="293" t="s">
        <v>495</v>
      </c>
      <c r="F61" s="336" t="s">
        <v>585</v>
      </c>
      <c r="G61" s="337"/>
      <c r="H61" s="337"/>
      <c r="I61" s="338"/>
      <c r="J61" s="322" t="s">
        <v>430</v>
      </c>
      <c r="K61" s="325" t="s">
        <v>431</v>
      </c>
      <c r="L61" s="310">
        <v>80</v>
      </c>
      <c r="M61" s="310"/>
      <c r="N61" s="263" t="s">
        <v>496</v>
      </c>
      <c r="O61" s="310"/>
      <c r="P61" s="313">
        <v>2300000</v>
      </c>
      <c r="Q61" s="284"/>
    </row>
    <row r="62" spans="2:17" ht="45">
      <c r="B62" s="294"/>
      <c r="C62" s="345"/>
      <c r="D62" s="346"/>
      <c r="E62" s="294"/>
      <c r="F62" s="316" t="s">
        <v>586</v>
      </c>
      <c r="G62" s="317"/>
      <c r="H62" s="317"/>
      <c r="I62" s="318"/>
      <c r="J62" s="323"/>
      <c r="K62" s="326"/>
      <c r="L62" s="311"/>
      <c r="M62" s="311"/>
      <c r="N62" s="263" t="s">
        <v>497</v>
      </c>
      <c r="O62" s="311"/>
      <c r="P62" s="314"/>
      <c r="Q62" s="284"/>
    </row>
    <row r="63" spans="2:17" ht="19.5" customHeight="1">
      <c r="B63" s="294"/>
      <c r="C63" s="345"/>
      <c r="D63" s="346"/>
      <c r="E63" s="294"/>
      <c r="F63" s="316" t="s">
        <v>587</v>
      </c>
      <c r="G63" s="317"/>
      <c r="H63" s="317"/>
      <c r="I63" s="318"/>
      <c r="J63" s="323"/>
      <c r="K63" s="326"/>
      <c r="L63" s="311"/>
      <c r="M63" s="311"/>
      <c r="N63" s="265"/>
      <c r="O63" s="311"/>
      <c r="P63" s="314"/>
      <c r="Q63" s="284"/>
    </row>
    <row r="64" spans="2:17" ht="17.25" thickBot="1">
      <c r="B64" s="295"/>
      <c r="C64" s="334"/>
      <c r="D64" s="335"/>
      <c r="E64" s="295"/>
      <c r="F64" s="319" t="s">
        <v>498</v>
      </c>
      <c r="G64" s="320"/>
      <c r="H64" s="320"/>
      <c r="I64" s="321"/>
      <c r="J64" s="324"/>
      <c r="K64" s="327"/>
      <c r="L64" s="312"/>
      <c r="M64" s="312"/>
      <c r="N64" s="266"/>
      <c r="O64" s="312"/>
      <c r="P64" s="315"/>
      <c r="Q64" s="262"/>
    </row>
    <row r="65" spans="2:17" ht="33.75">
      <c r="B65" s="293">
        <v>21</v>
      </c>
      <c r="C65" s="332" t="s">
        <v>499</v>
      </c>
      <c r="D65" s="333"/>
      <c r="E65" s="264" t="s">
        <v>397</v>
      </c>
      <c r="F65" s="336" t="s">
        <v>588</v>
      </c>
      <c r="G65" s="337"/>
      <c r="H65" s="337"/>
      <c r="I65" s="338"/>
      <c r="J65" s="322" t="s">
        <v>430</v>
      </c>
      <c r="K65" s="325" t="s">
        <v>431</v>
      </c>
      <c r="L65" s="310">
        <v>80</v>
      </c>
      <c r="M65" s="310"/>
      <c r="N65" s="263" t="s">
        <v>502</v>
      </c>
      <c r="O65" s="310"/>
      <c r="P65" s="313">
        <v>2100000</v>
      </c>
      <c r="Q65" s="284"/>
    </row>
    <row r="66" spans="2:17" ht="33.75">
      <c r="B66" s="294"/>
      <c r="C66" s="345"/>
      <c r="D66" s="346"/>
      <c r="E66" s="264" t="s">
        <v>500</v>
      </c>
      <c r="F66" s="316" t="s">
        <v>589</v>
      </c>
      <c r="G66" s="317"/>
      <c r="H66" s="317"/>
      <c r="I66" s="318"/>
      <c r="J66" s="323"/>
      <c r="K66" s="326"/>
      <c r="L66" s="311"/>
      <c r="M66" s="311"/>
      <c r="N66" s="263" t="s">
        <v>503</v>
      </c>
      <c r="O66" s="311"/>
      <c r="P66" s="314"/>
      <c r="Q66" s="284"/>
    </row>
    <row r="67" spans="2:17" ht="17.25" thickBot="1">
      <c r="B67" s="295"/>
      <c r="C67" s="334"/>
      <c r="D67" s="335"/>
      <c r="E67" s="268" t="s">
        <v>501</v>
      </c>
      <c r="F67" s="319" t="s">
        <v>590</v>
      </c>
      <c r="G67" s="320"/>
      <c r="H67" s="320"/>
      <c r="I67" s="321"/>
      <c r="J67" s="324"/>
      <c r="K67" s="327"/>
      <c r="L67" s="312"/>
      <c r="M67" s="312"/>
      <c r="N67" s="266"/>
      <c r="O67" s="312"/>
      <c r="P67" s="315"/>
      <c r="Q67" s="262"/>
    </row>
    <row r="68" spans="2:17">
      <c r="B68" s="293">
        <v>22</v>
      </c>
      <c r="C68" s="332" t="s">
        <v>398</v>
      </c>
      <c r="D68" s="333"/>
      <c r="E68" s="293" t="s">
        <v>504</v>
      </c>
      <c r="F68" s="336" t="s">
        <v>591</v>
      </c>
      <c r="G68" s="337"/>
      <c r="H68" s="337"/>
      <c r="I68" s="338"/>
      <c r="J68" s="322" t="s">
        <v>430</v>
      </c>
      <c r="K68" s="325" t="s">
        <v>431</v>
      </c>
      <c r="L68" s="310">
        <v>80</v>
      </c>
      <c r="M68" s="310"/>
      <c r="N68" s="325"/>
      <c r="O68" s="310"/>
      <c r="P68" s="313">
        <v>4000000</v>
      </c>
      <c r="Q68" s="284"/>
    </row>
    <row r="69" spans="2:17">
      <c r="B69" s="294"/>
      <c r="C69" s="345"/>
      <c r="D69" s="346"/>
      <c r="E69" s="294"/>
      <c r="F69" s="316" t="s">
        <v>592</v>
      </c>
      <c r="G69" s="317"/>
      <c r="H69" s="317"/>
      <c r="I69" s="318"/>
      <c r="J69" s="323"/>
      <c r="K69" s="326"/>
      <c r="L69" s="311"/>
      <c r="M69" s="311"/>
      <c r="N69" s="326"/>
      <c r="O69" s="311"/>
      <c r="P69" s="314"/>
      <c r="Q69" s="284"/>
    </row>
    <row r="70" spans="2:17" ht="17.25" thickBot="1">
      <c r="B70" s="295"/>
      <c r="C70" s="334"/>
      <c r="D70" s="335"/>
      <c r="E70" s="295"/>
      <c r="F70" s="319" t="s">
        <v>389</v>
      </c>
      <c r="G70" s="320"/>
      <c r="H70" s="320"/>
      <c r="I70" s="321"/>
      <c r="J70" s="324"/>
      <c r="K70" s="327"/>
      <c r="L70" s="312"/>
      <c r="M70" s="312"/>
      <c r="N70" s="327"/>
      <c r="O70" s="312"/>
      <c r="P70" s="315"/>
      <c r="Q70" s="262"/>
    </row>
    <row r="71" spans="2:17">
      <c r="B71" s="293">
        <v>23</v>
      </c>
      <c r="C71" s="332" t="s">
        <v>399</v>
      </c>
      <c r="D71" s="333"/>
      <c r="E71" s="293" t="s">
        <v>505</v>
      </c>
      <c r="F71" s="336" t="s">
        <v>506</v>
      </c>
      <c r="G71" s="337"/>
      <c r="H71" s="337"/>
      <c r="I71" s="338"/>
      <c r="J71" s="322" t="s">
        <v>430</v>
      </c>
      <c r="K71" s="325" t="s">
        <v>431</v>
      </c>
      <c r="L71" s="310">
        <v>80</v>
      </c>
      <c r="M71" s="310"/>
      <c r="N71" s="325"/>
      <c r="O71" s="310"/>
      <c r="P71" s="313">
        <v>5500000</v>
      </c>
      <c r="Q71" s="284"/>
    </row>
    <row r="72" spans="2:17">
      <c r="B72" s="294"/>
      <c r="C72" s="345"/>
      <c r="D72" s="346"/>
      <c r="E72" s="294"/>
      <c r="F72" s="316" t="s">
        <v>593</v>
      </c>
      <c r="G72" s="317"/>
      <c r="H72" s="317"/>
      <c r="I72" s="318"/>
      <c r="J72" s="323"/>
      <c r="K72" s="326"/>
      <c r="L72" s="311"/>
      <c r="M72" s="311"/>
      <c r="N72" s="326"/>
      <c r="O72" s="311"/>
      <c r="P72" s="314"/>
      <c r="Q72" s="284"/>
    </row>
    <row r="73" spans="2:17">
      <c r="B73" s="294"/>
      <c r="C73" s="345"/>
      <c r="D73" s="346"/>
      <c r="E73" s="294"/>
      <c r="F73" s="316" t="s">
        <v>594</v>
      </c>
      <c r="G73" s="317"/>
      <c r="H73" s="317"/>
      <c r="I73" s="318"/>
      <c r="J73" s="323"/>
      <c r="K73" s="326"/>
      <c r="L73" s="311"/>
      <c r="M73" s="311"/>
      <c r="N73" s="326"/>
      <c r="O73" s="311"/>
      <c r="P73" s="314"/>
      <c r="Q73" s="284"/>
    </row>
    <row r="74" spans="2:17" ht="17.25" thickBot="1">
      <c r="B74" s="295"/>
      <c r="C74" s="334"/>
      <c r="D74" s="335"/>
      <c r="E74" s="295"/>
      <c r="F74" s="316" t="s">
        <v>389</v>
      </c>
      <c r="G74" s="317"/>
      <c r="H74" s="317"/>
      <c r="I74" s="318"/>
      <c r="J74" s="323"/>
      <c r="K74" s="327"/>
      <c r="L74" s="312"/>
      <c r="M74" s="312"/>
      <c r="N74" s="327"/>
      <c r="O74" s="312"/>
      <c r="P74" s="315"/>
      <c r="Q74" s="262"/>
    </row>
    <row r="75" spans="2:17">
      <c r="B75" s="293" t="s">
        <v>507</v>
      </c>
      <c r="C75" s="332" t="s">
        <v>508</v>
      </c>
      <c r="D75" s="333"/>
      <c r="E75" s="347" t="s">
        <v>595</v>
      </c>
      <c r="F75" s="348"/>
      <c r="G75" s="348"/>
      <c r="H75" s="348"/>
      <c r="I75" s="348"/>
      <c r="J75" s="348"/>
      <c r="K75" s="348"/>
      <c r="L75" s="348"/>
      <c r="M75" s="348"/>
      <c r="N75" s="348"/>
      <c r="O75" s="349"/>
      <c r="P75" s="353">
        <f>SUM(P9:P74)</f>
        <v>37900000</v>
      </c>
      <c r="Q75" s="262"/>
    </row>
    <row r="76" spans="2:17" ht="17.25" thickBot="1">
      <c r="B76" s="295"/>
      <c r="C76" s="334"/>
      <c r="D76" s="335"/>
      <c r="E76" s="350"/>
      <c r="F76" s="351"/>
      <c r="G76" s="351"/>
      <c r="H76" s="351"/>
      <c r="I76" s="351"/>
      <c r="J76" s="351"/>
      <c r="K76" s="351"/>
      <c r="L76" s="351"/>
      <c r="M76" s="351"/>
      <c r="N76" s="351"/>
      <c r="O76" s="352"/>
      <c r="P76" s="354"/>
      <c r="Q76" s="262"/>
    </row>
    <row r="78" spans="2:17">
      <c r="O78" t="s">
        <v>598</v>
      </c>
      <c r="P78">
        <f>P75*0.9</f>
        <v>34110000</v>
      </c>
    </row>
    <row r="79" spans="2:17">
      <c r="O79" t="s">
        <v>599</v>
      </c>
      <c r="P79">
        <f>P78*0.9</f>
        <v>30699000</v>
      </c>
    </row>
  </sheetData>
  <mergeCells count="270">
    <mergeCell ref="B75:B76"/>
    <mergeCell ref="C75:D76"/>
    <mergeCell ref="E75:O76"/>
    <mergeCell ref="P75:P76"/>
    <mergeCell ref="K71:K74"/>
    <mergeCell ref="L71:L74"/>
    <mergeCell ref="M71:M74"/>
    <mergeCell ref="N71:N74"/>
    <mergeCell ref="O71:O74"/>
    <mergeCell ref="P68:P70"/>
    <mergeCell ref="Q68:Q69"/>
    <mergeCell ref="F70:I70"/>
    <mergeCell ref="B71:B74"/>
    <mergeCell ref="C71:D74"/>
    <mergeCell ref="E71:E74"/>
    <mergeCell ref="F71:I71"/>
    <mergeCell ref="F72:I72"/>
    <mergeCell ref="F73:I73"/>
    <mergeCell ref="J71:J74"/>
    <mergeCell ref="K68:K70"/>
    <mergeCell ref="L68:L70"/>
    <mergeCell ref="M68:M70"/>
    <mergeCell ref="N68:N70"/>
    <mergeCell ref="O68:O70"/>
    <mergeCell ref="B68:B70"/>
    <mergeCell ref="C68:D70"/>
    <mergeCell ref="E68:E70"/>
    <mergeCell ref="F68:I68"/>
    <mergeCell ref="F69:I69"/>
    <mergeCell ref="J68:J70"/>
    <mergeCell ref="P71:P74"/>
    <mergeCell ref="Q71:Q73"/>
    <mergeCell ref="F74:I74"/>
    <mergeCell ref="M65:M67"/>
    <mergeCell ref="O65:O67"/>
    <mergeCell ref="P65:P67"/>
    <mergeCell ref="Q65:Q66"/>
    <mergeCell ref="F67:I67"/>
    <mergeCell ref="P61:P64"/>
    <mergeCell ref="Q61:Q63"/>
    <mergeCell ref="F64:I64"/>
    <mergeCell ref="M61:M64"/>
    <mergeCell ref="O61:O64"/>
    <mergeCell ref="B65:B67"/>
    <mergeCell ref="C65:D67"/>
    <mergeCell ref="F65:I65"/>
    <mergeCell ref="F66:I66"/>
    <mergeCell ref="J65:J67"/>
    <mergeCell ref="K65:K67"/>
    <mergeCell ref="J61:J64"/>
    <mergeCell ref="K61:K64"/>
    <mergeCell ref="L61:L64"/>
    <mergeCell ref="B61:B64"/>
    <mergeCell ref="C61:D64"/>
    <mergeCell ref="E61:E64"/>
    <mergeCell ref="F61:I61"/>
    <mergeCell ref="F62:I62"/>
    <mergeCell ref="F63:I63"/>
    <mergeCell ref="L65:L67"/>
    <mergeCell ref="N57:N60"/>
    <mergeCell ref="O57:O60"/>
    <mergeCell ref="P57:P60"/>
    <mergeCell ref="Q57:Q58"/>
    <mergeCell ref="F59:I59"/>
    <mergeCell ref="F60:I60"/>
    <mergeCell ref="Q59:Q60"/>
    <mergeCell ref="Q55:Q56"/>
    <mergeCell ref="O54:O56"/>
    <mergeCell ref="P54:P56"/>
    <mergeCell ref="B57:B60"/>
    <mergeCell ref="C57:D60"/>
    <mergeCell ref="E57:E60"/>
    <mergeCell ref="F57:I57"/>
    <mergeCell ref="F58:I58"/>
    <mergeCell ref="J57:J60"/>
    <mergeCell ref="K57:K60"/>
    <mergeCell ref="L57:L60"/>
    <mergeCell ref="M54:M56"/>
    <mergeCell ref="F55:I55"/>
    <mergeCell ref="F56:I56"/>
    <mergeCell ref="B54:B56"/>
    <mergeCell ref="C54:D56"/>
    <mergeCell ref="F54:I54"/>
    <mergeCell ref="J54:J56"/>
    <mergeCell ref="K54:K56"/>
    <mergeCell ref="L54:L56"/>
    <mergeCell ref="M57:M60"/>
    <mergeCell ref="K52:K53"/>
    <mergeCell ref="L52:L53"/>
    <mergeCell ref="M52:M53"/>
    <mergeCell ref="O52:O53"/>
    <mergeCell ref="P52:P53"/>
    <mergeCell ref="F53:I53"/>
    <mergeCell ref="L50:L51"/>
    <mergeCell ref="M50:M51"/>
    <mergeCell ref="O50:O51"/>
    <mergeCell ref="P50:P51"/>
    <mergeCell ref="F51:I51"/>
    <mergeCell ref="K50:K51"/>
    <mergeCell ref="B52:B53"/>
    <mergeCell ref="C52:D52"/>
    <mergeCell ref="C53:D53"/>
    <mergeCell ref="F52:I52"/>
    <mergeCell ref="J52:J53"/>
    <mergeCell ref="B50:B51"/>
    <mergeCell ref="C50:D51"/>
    <mergeCell ref="E50:E51"/>
    <mergeCell ref="F50:I50"/>
    <mergeCell ref="J50:J51"/>
    <mergeCell ref="P43:P49"/>
    <mergeCell ref="Q43:Q47"/>
    <mergeCell ref="F48:I48"/>
    <mergeCell ref="F49:I49"/>
    <mergeCell ref="Q48:Q49"/>
    <mergeCell ref="J43:J49"/>
    <mergeCell ref="K43:K49"/>
    <mergeCell ref="L43:L49"/>
    <mergeCell ref="M43:M49"/>
    <mergeCell ref="O43:O49"/>
    <mergeCell ref="B43:B49"/>
    <mergeCell ref="C43:D49"/>
    <mergeCell ref="E43:E49"/>
    <mergeCell ref="F43:I43"/>
    <mergeCell ref="F44:I44"/>
    <mergeCell ref="F45:I45"/>
    <mergeCell ref="F46:I46"/>
    <mergeCell ref="F47:I47"/>
    <mergeCell ref="L36:L42"/>
    <mergeCell ref="O36:O42"/>
    <mergeCell ref="P36:P42"/>
    <mergeCell ref="Q36:Q41"/>
    <mergeCell ref="F39:I39"/>
    <mergeCell ref="F40:I40"/>
    <mergeCell ref="F41:I41"/>
    <mergeCell ref="J36:J42"/>
    <mergeCell ref="K36:K42"/>
    <mergeCell ref="F42:I42"/>
    <mergeCell ref="O33:O35"/>
    <mergeCell ref="P33:P35"/>
    <mergeCell ref="Q33:Q34"/>
    <mergeCell ref="F35:I35"/>
    <mergeCell ref="B36:B42"/>
    <mergeCell ref="C36:D42"/>
    <mergeCell ref="E36:E42"/>
    <mergeCell ref="F36:I36"/>
    <mergeCell ref="F37:I37"/>
    <mergeCell ref="F38:I38"/>
    <mergeCell ref="J33:J35"/>
    <mergeCell ref="K33:K35"/>
    <mergeCell ref="L33:L35"/>
    <mergeCell ref="M33:M35"/>
    <mergeCell ref="N33:N35"/>
    <mergeCell ref="B33:B35"/>
    <mergeCell ref="C33:D33"/>
    <mergeCell ref="C34:D34"/>
    <mergeCell ref="C35:D35"/>
    <mergeCell ref="E33:E35"/>
    <mergeCell ref="F33:I33"/>
    <mergeCell ref="F34:I34"/>
    <mergeCell ref="M36:M42"/>
    <mergeCell ref="N36:N42"/>
    <mergeCell ref="Q28:Q30"/>
    <mergeCell ref="Q31:Q32"/>
    <mergeCell ref="E28:E32"/>
    <mergeCell ref="F28:I28"/>
    <mergeCell ref="F29:I29"/>
    <mergeCell ref="F30:I30"/>
    <mergeCell ref="J28:J32"/>
    <mergeCell ref="F31:I31"/>
    <mergeCell ref="F32:I32"/>
    <mergeCell ref="B28:B32"/>
    <mergeCell ref="C28:D28"/>
    <mergeCell ref="C29:D29"/>
    <mergeCell ref="C30:D30"/>
    <mergeCell ref="C31:D31"/>
    <mergeCell ref="C32:D32"/>
    <mergeCell ref="M23:M27"/>
    <mergeCell ref="O23:O27"/>
    <mergeCell ref="P23:P27"/>
    <mergeCell ref="B23:B27"/>
    <mergeCell ref="C23:D23"/>
    <mergeCell ref="C24:D24"/>
    <mergeCell ref="C25:D25"/>
    <mergeCell ref="C26:D26"/>
    <mergeCell ref="C27:D27"/>
    <mergeCell ref="K28:K32"/>
    <mergeCell ref="L28:L32"/>
    <mergeCell ref="M28:M32"/>
    <mergeCell ref="O28:O32"/>
    <mergeCell ref="P28:P32"/>
    <mergeCell ref="Q23:Q25"/>
    <mergeCell ref="F26:I26"/>
    <mergeCell ref="F27:I27"/>
    <mergeCell ref="Q26:Q27"/>
    <mergeCell ref="E23:E27"/>
    <mergeCell ref="F23:I25"/>
    <mergeCell ref="J23:J27"/>
    <mergeCell ref="K23:K27"/>
    <mergeCell ref="L23:L27"/>
    <mergeCell ref="L21:L22"/>
    <mergeCell ref="M21:M22"/>
    <mergeCell ref="N21:N22"/>
    <mergeCell ref="O21:O22"/>
    <mergeCell ref="P21:P22"/>
    <mergeCell ref="F22:I22"/>
    <mergeCell ref="N19:N20"/>
    <mergeCell ref="O19:O20"/>
    <mergeCell ref="P19:P20"/>
    <mergeCell ref="F20:I20"/>
    <mergeCell ref="B21:B22"/>
    <mergeCell ref="C21:D22"/>
    <mergeCell ref="E21:E22"/>
    <mergeCell ref="F21:I21"/>
    <mergeCell ref="J21:J22"/>
    <mergeCell ref="K21:K22"/>
    <mergeCell ref="Q14:Q17"/>
    <mergeCell ref="F18:I18"/>
    <mergeCell ref="B19:B20"/>
    <mergeCell ref="C19:D20"/>
    <mergeCell ref="E19:E20"/>
    <mergeCell ref="F19:I19"/>
    <mergeCell ref="J19:J20"/>
    <mergeCell ref="K19:K20"/>
    <mergeCell ref="L19:L20"/>
    <mergeCell ref="M19:M20"/>
    <mergeCell ref="K14:K18"/>
    <mergeCell ref="L14:L18"/>
    <mergeCell ref="M14:M18"/>
    <mergeCell ref="O14:O18"/>
    <mergeCell ref="P14:P18"/>
    <mergeCell ref="E14:E18"/>
    <mergeCell ref="F14:I14"/>
    <mergeCell ref="F15:I15"/>
    <mergeCell ref="K9:K13"/>
    <mergeCell ref="L9:L13"/>
    <mergeCell ref="M9:M13"/>
    <mergeCell ref="N9:N13"/>
    <mergeCell ref="F16:I16"/>
    <mergeCell ref="F17:I17"/>
    <mergeCell ref="J14:J18"/>
    <mergeCell ref="B14:B18"/>
    <mergeCell ref="C14:D14"/>
    <mergeCell ref="C15:D15"/>
    <mergeCell ref="C16:D16"/>
    <mergeCell ref="C17:D17"/>
    <mergeCell ref="C18:D18"/>
    <mergeCell ref="O7:O8"/>
    <mergeCell ref="P7:P8"/>
    <mergeCell ref="Q7:Q8"/>
    <mergeCell ref="B7:B8"/>
    <mergeCell ref="C7:E8"/>
    <mergeCell ref="F7:I7"/>
    <mergeCell ref="F8:I8"/>
    <mergeCell ref="K7:K8"/>
    <mergeCell ref="B9:B13"/>
    <mergeCell ref="C9:D13"/>
    <mergeCell ref="E9:E13"/>
    <mergeCell ref="F9:I9"/>
    <mergeCell ref="F10:I10"/>
    <mergeCell ref="F11:I11"/>
    <mergeCell ref="L7:L8"/>
    <mergeCell ref="M7:M8"/>
    <mergeCell ref="N7:N8"/>
    <mergeCell ref="O9:O13"/>
    <mergeCell ref="P9:P13"/>
    <mergeCell ref="Q9:Q11"/>
    <mergeCell ref="F12:I12"/>
    <mergeCell ref="F13:I13"/>
    <mergeCell ref="Q12:Q13"/>
    <mergeCell ref="J9:J13"/>
  </mergeCells>
  <phoneticPr fontId="1" type="noConversion"/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R29"/>
  <sheetViews>
    <sheetView topLeftCell="A4" workbookViewId="0">
      <selection activeCell="G25" sqref="G25"/>
    </sheetView>
  </sheetViews>
  <sheetFormatPr defaultRowHeight="16.5"/>
  <cols>
    <col min="4" max="4" width="25.25" customWidth="1"/>
    <col min="7" max="7" width="20.25" customWidth="1"/>
    <col min="10" max="10" width="9.5" bestFit="1" customWidth="1"/>
    <col min="11" max="13" width="9" customWidth="1"/>
    <col min="15" max="15" width="9.5" bestFit="1" customWidth="1"/>
    <col min="16" max="17" width="9.5" customWidth="1"/>
  </cols>
  <sheetData>
    <row r="7" spans="3:18">
      <c r="C7" s="241" t="s">
        <v>416</v>
      </c>
      <c r="D7" s="241" t="s">
        <v>417</v>
      </c>
      <c r="E7" s="241" t="s">
        <v>418</v>
      </c>
      <c r="F7" s="241" t="s">
        <v>419</v>
      </c>
      <c r="G7" s="241" t="s">
        <v>420</v>
      </c>
    </row>
    <row r="8" spans="3:18">
      <c r="C8" s="355" t="s">
        <v>421</v>
      </c>
      <c r="D8" s="241" t="s">
        <v>388</v>
      </c>
      <c r="E8" s="238" t="s">
        <v>32</v>
      </c>
      <c r="F8" s="241">
        <v>168</v>
      </c>
      <c r="G8" s="237">
        <v>275000</v>
      </c>
    </row>
    <row r="9" spans="3:18">
      <c r="C9" s="356"/>
      <c r="D9" s="241" t="s">
        <v>390</v>
      </c>
      <c r="E9" s="241">
        <v>80</v>
      </c>
      <c r="F9" s="241">
        <v>1000</v>
      </c>
      <c r="G9" s="237">
        <v>8800000</v>
      </c>
    </row>
    <row r="10" spans="3:18">
      <c r="C10" s="356"/>
      <c r="D10" s="241" t="s">
        <v>391</v>
      </c>
      <c r="E10" s="241">
        <v>80</v>
      </c>
      <c r="F10" s="241">
        <v>1000</v>
      </c>
      <c r="G10" s="237">
        <v>7800000</v>
      </c>
      <c r="N10" t="s">
        <v>537</v>
      </c>
      <c r="O10">
        <v>13600000</v>
      </c>
      <c r="R10">
        <f>O10/O13</f>
        <v>0.24113475177304963</v>
      </c>
    </row>
    <row r="11" spans="3:18">
      <c r="C11" s="356"/>
      <c r="D11" s="241" t="s">
        <v>392</v>
      </c>
      <c r="E11" s="241">
        <v>80</v>
      </c>
      <c r="F11" s="241">
        <v>1000</v>
      </c>
      <c r="G11" s="237">
        <v>4200000</v>
      </c>
      <c r="N11" t="s">
        <v>540</v>
      </c>
      <c r="O11">
        <v>13400000</v>
      </c>
      <c r="R11">
        <f>O11/O13</f>
        <v>0.23758865248226951</v>
      </c>
    </row>
    <row r="12" spans="3:18">
      <c r="C12" s="356"/>
      <c r="D12" s="241" t="s">
        <v>422</v>
      </c>
      <c r="E12" s="241">
        <v>80</v>
      </c>
      <c r="F12" s="241">
        <v>1000</v>
      </c>
      <c r="G12" s="237">
        <v>4500000</v>
      </c>
      <c r="I12" t="s">
        <v>539</v>
      </c>
      <c r="J12">
        <v>570000</v>
      </c>
      <c r="N12" t="s">
        <v>541</v>
      </c>
      <c r="O12">
        <v>29400000</v>
      </c>
      <c r="P12">
        <f>O12*(2/3)</f>
        <v>19600000</v>
      </c>
      <c r="Q12">
        <f>O12-P12</f>
        <v>9800000</v>
      </c>
      <c r="R12">
        <f>O12/O13</f>
        <v>0.52127659574468088</v>
      </c>
    </row>
    <row r="13" spans="3:18">
      <c r="C13" s="356"/>
      <c r="D13" s="241" t="s">
        <v>393</v>
      </c>
      <c r="E13" s="241">
        <v>80</v>
      </c>
      <c r="F13" s="241">
        <v>1000</v>
      </c>
      <c r="G13" s="237">
        <v>7500000</v>
      </c>
      <c r="I13" t="s">
        <v>538</v>
      </c>
      <c r="J13">
        <v>5000000</v>
      </c>
      <c r="O13">
        <f>SUM(O10:O12)</f>
        <v>56400000</v>
      </c>
      <c r="R13">
        <f>SUM(R10:R12)</f>
        <v>1</v>
      </c>
    </row>
    <row r="14" spans="3:18">
      <c r="C14" s="356"/>
      <c r="D14" s="241" t="s">
        <v>423</v>
      </c>
      <c r="E14" s="241">
        <v>8</v>
      </c>
      <c r="F14" s="238" t="s">
        <v>424</v>
      </c>
      <c r="G14" s="237">
        <v>275000</v>
      </c>
      <c r="I14" t="s">
        <v>542</v>
      </c>
      <c r="J14">
        <v>4820000</v>
      </c>
    </row>
    <row r="15" spans="3:18">
      <c r="C15" s="356"/>
      <c r="D15" s="241" t="s">
        <v>397</v>
      </c>
      <c r="E15" s="241">
        <v>80</v>
      </c>
      <c r="F15" s="241">
        <v>1000</v>
      </c>
      <c r="G15" s="237">
        <v>3960000.0000000005</v>
      </c>
      <c r="I15" t="s">
        <v>543</v>
      </c>
      <c r="J15">
        <f>20000000-J16-J14</f>
        <v>4780000</v>
      </c>
      <c r="K15" t="s">
        <v>547</v>
      </c>
      <c r="L15" t="s">
        <v>545</v>
      </c>
      <c r="M15" t="s">
        <v>546</v>
      </c>
    </row>
    <row r="16" spans="3:18">
      <c r="C16" s="356"/>
      <c r="D16" s="241" t="s">
        <v>398</v>
      </c>
      <c r="E16" s="241">
        <v>80</v>
      </c>
      <c r="F16" s="241">
        <v>336</v>
      </c>
      <c r="G16" s="237">
        <v>4132000</v>
      </c>
      <c r="I16" t="s">
        <v>544</v>
      </c>
      <c r="J16">
        <v>10400000</v>
      </c>
      <c r="K16">
        <v>7000000</v>
      </c>
      <c r="L16">
        <f>J16-K16</f>
        <v>3400000</v>
      </c>
      <c r="M16">
        <f>L16-200000</f>
        <v>3200000</v>
      </c>
      <c r="O16">
        <v>20000000</v>
      </c>
    </row>
    <row r="17" spans="3:12">
      <c r="C17" s="356"/>
      <c r="D17" s="241" t="s">
        <v>399</v>
      </c>
      <c r="E17" s="241">
        <v>80</v>
      </c>
      <c r="F17" s="241">
        <v>500</v>
      </c>
      <c r="G17" s="237">
        <v>6100000</v>
      </c>
      <c r="J17">
        <f>SUM(J12:J16)</f>
        <v>25570000</v>
      </c>
    </row>
    <row r="18" spans="3:12">
      <c r="C18" s="356"/>
      <c r="D18" s="241" t="s">
        <v>425</v>
      </c>
      <c r="E18" s="241">
        <v>80</v>
      </c>
      <c r="F18" s="241" t="s">
        <v>389</v>
      </c>
      <c r="G18" s="237">
        <v>750000</v>
      </c>
      <c r="J18">
        <f>J17*1.1</f>
        <v>28127000.000000004</v>
      </c>
    </row>
    <row r="19" spans="3:12">
      <c r="C19" s="356"/>
      <c r="D19" s="241" t="s">
        <v>426</v>
      </c>
      <c r="E19" s="241">
        <v>80</v>
      </c>
      <c r="F19" s="241" t="s">
        <v>389</v>
      </c>
      <c r="G19" s="237">
        <v>1000000</v>
      </c>
      <c r="J19">
        <f>J18/2</f>
        <v>14063500.000000002</v>
      </c>
    </row>
    <row r="20" spans="3:12">
      <c r="C20" s="356" t="s">
        <v>427</v>
      </c>
      <c r="D20" s="356"/>
      <c r="E20" s="356"/>
      <c r="F20" s="356"/>
      <c r="G20" s="237">
        <f>SUM(G8:G19)</f>
        <v>49292000</v>
      </c>
    </row>
    <row r="23" spans="3:12">
      <c r="J23">
        <f>J12</f>
        <v>570000</v>
      </c>
    </row>
    <row r="24" spans="3:12">
      <c r="J24">
        <f t="shared" ref="J24:J26" si="0">J13</f>
        <v>5000000</v>
      </c>
    </row>
    <row r="25" spans="3:12">
      <c r="J25">
        <f t="shared" si="0"/>
        <v>4820000</v>
      </c>
    </row>
    <row r="26" spans="3:12">
      <c r="J26">
        <f t="shared" si="0"/>
        <v>4780000</v>
      </c>
    </row>
    <row r="27" spans="3:12">
      <c r="J27">
        <f>J16-M16</f>
        <v>7200000</v>
      </c>
    </row>
    <row r="28" spans="3:12">
      <c r="J28">
        <f>SUM(J23:J27)</f>
        <v>22370000</v>
      </c>
    </row>
    <row r="29" spans="3:12">
      <c r="J29">
        <f>J28*1.1</f>
        <v>24607000.000000004</v>
      </c>
      <c r="L29">
        <f>J29-J19</f>
        <v>10543500.000000002</v>
      </c>
    </row>
  </sheetData>
  <mergeCells count="2">
    <mergeCell ref="C8:C19"/>
    <mergeCell ref="C20:F2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14"/>
  <sheetViews>
    <sheetView workbookViewId="0">
      <selection activeCell="E20" sqref="E20"/>
    </sheetView>
  </sheetViews>
  <sheetFormatPr defaultRowHeight="16.5"/>
  <cols>
    <col min="1" max="1" width="2.75" customWidth="1"/>
    <col min="4" max="4" width="22.125" customWidth="1"/>
    <col min="5" max="5" width="43.875" customWidth="1"/>
    <col min="6" max="6" width="14.25" customWidth="1"/>
    <col min="7" max="7" width="11.875" customWidth="1"/>
  </cols>
  <sheetData>
    <row r="6" spans="2:7">
      <c r="B6" t="s">
        <v>519</v>
      </c>
    </row>
    <row r="7" spans="2:7" ht="17.25" thickBot="1">
      <c r="G7" t="s">
        <v>535</v>
      </c>
    </row>
    <row r="8" spans="2:7" ht="17.25" thickBot="1">
      <c r="B8" s="255">
        <v>45</v>
      </c>
      <c r="C8" s="255" t="s">
        <v>520</v>
      </c>
      <c r="D8" s="255" t="s">
        <v>530</v>
      </c>
      <c r="E8" s="256" t="s">
        <v>521</v>
      </c>
      <c r="F8" s="259">
        <v>6480000</v>
      </c>
      <c r="G8" s="260">
        <f>45*600*4*5</f>
        <v>540000</v>
      </c>
    </row>
    <row r="9" spans="2:7" ht="17.25" thickBot="1">
      <c r="B9" s="255">
        <v>9</v>
      </c>
      <c r="C9" s="255" t="s">
        <v>522</v>
      </c>
      <c r="D9" s="255" t="s">
        <v>523</v>
      </c>
      <c r="E9" s="256" t="s">
        <v>531</v>
      </c>
      <c r="F9" s="259">
        <v>4500000</v>
      </c>
      <c r="G9" s="260">
        <f>9*4*600*2</f>
        <v>43200</v>
      </c>
    </row>
    <row r="10" spans="2:7" ht="17.25" thickBot="1">
      <c r="B10" s="255">
        <v>9</v>
      </c>
      <c r="C10" s="255" t="s">
        <v>524</v>
      </c>
      <c r="D10" s="255" t="s">
        <v>525</v>
      </c>
      <c r="E10" s="256" t="s">
        <v>532</v>
      </c>
      <c r="F10" s="259">
        <v>6300000</v>
      </c>
      <c r="G10" s="260">
        <f>9*4*600*2</f>
        <v>43200</v>
      </c>
    </row>
    <row r="11" spans="2:7" ht="17.25" thickBot="1">
      <c r="B11" s="255">
        <v>45</v>
      </c>
      <c r="C11" s="255" t="s">
        <v>526</v>
      </c>
      <c r="D11" s="255" t="s">
        <v>527</v>
      </c>
      <c r="E11" s="256" t="s">
        <v>533</v>
      </c>
      <c r="F11" s="259">
        <v>15000000</v>
      </c>
      <c r="G11" s="260">
        <f>45*600*4*7</f>
        <v>756000</v>
      </c>
    </row>
    <row r="12" spans="2:7" ht="41.25" thickBot="1">
      <c r="B12" s="257">
        <v>45</v>
      </c>
      <c r="C12" s="257" t="s">
        <v>528</v>
      </c>
      <c r="D12" s="257" t="s">
        <v>529</v>
      </c>
      <c r="E12" s="258" t="s">
        <v>534</v>
      </c>
      <c r="F12" s="261">
        <v>4000000</v>
      </c>
      <c r="G12" s="260">
        <f>45*4*600*2</f>
        <v>216000</v>
      </c>
    </row>
    <row r="13" spans="2:7">
      <c r="G13" s="242">
        <f>SUM(G8:G12)</f>
        <v>1598400</v>
      </c>
    </row>
    <row r="14" spans="2:7">
      <c r="F14" t="s">
        <v>536</v>
      </c>
      <c r="G14" s="250">
        <v>1598000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3:G28"/>
  <sheetViews>
    <sheetView topLeftCell="A7" workbookViewId="0">
      <selection activeCell="G30" sqref="G30"/>
    </sheetView>
  </sheetViews>
  <sheetFormatPr defaultRowHeight="16.5"/>
  <cols>
    <col min="3" max="3" width="16.125" customWidth="1"/>
    <col min="4" max="7" width="11.875" bestFit="1" customWidth="1"/>
  </cols>
  <sheetData>
    <row r="13" spans="3:7">
      <c r="C13" t="s">
        <v>407</v>
      </c>
    </row>
    <row r="14" spans="3:7">
      <c r="C14" s="241"/>
      <c r="D14" s="356" t="s">
        <v>408</v>
      </c>
      <c r="E14" s="356"/>
      <c r="F14" s="356"/>
    </row>
    <row r="15" spans="3:7">
      <c r="C15" s="241" t="s">
        <v>409</v>
      </c>
      <c r="D15" s="241" t="s">
        <v>401</v>
      </c>
      <c r="E15" s="241" t="s">
        <v>402</v>
      </c>
      <c r="F15" s="241" t="s">
        <v>403</v>
      </c>
    </row>
    <row r="16" spans="3:7">
      <c r="C16" s="241" t="s">
        <v>404</v>
      </c>
      <c r="D16" s="237">
        <v>4800000</v>
      </c>
      <c r="E16" s="252" t="s">
        <v>412</v>
      </c>
      <c r="F16" s="252" t="s">
        <v>413</v>
      </c>
      <c r="G16" s="250"/>
    </row>
    <row r="17" spans="3:7">
      <c r="C17" s="241" t="s">
        <v>405</v>
      </c>
      <c r="D17" s="237">
        <v>4800000</v>
      </c>
      <c r="E17" s="252" t="s">
        <v>414</v>
      </c>
      <c r="F17" s="252" t="s">
        <v>414</v>
      </c>
      <c r="G17" s="250"/>
    </row>
    <row r="18" spans="3:7">
      <c r="C18" s="241" t="s">
        <v>406</v>
      </c>
      <c r="D18" s="237">
        <v>4800000</v>
      </c>
      <c r="E18" s="252" t="s">
        <v>414</v>
      </c>
      <c r="F18" s="252" t="s">
        <v>414</v>
      </c>
      <c r="G18" s="250"/>
    </row>
    <row r="19" spans="3:7">
      <c r="C19" s="241" t="s">
        <v>404</v>
      </c>
      <c r="D19" s="252" t="s">
        <v>413</v>
      </c>
      <c r="E19" s="237">
        <v>5300000</v>
      </c>
      <c r="F19" s="252" t="s">
        <v>414</v>
      </c>
      <c r="G19" s="250"/>
    </row>
    <row r="20" spans="3:7">
      <c r="C20" s="241" t="s">
        <v>405</v>
      </c>
      <c r="D20" s="252" t="s">
        <v>414</v>
      </c>
      <c r="E20" s="237">
        <v>5300000</v>
      </c>
      <c r="F20" s="252" t="s">
        <v>414</v>
      </c>
      <c r="G20" s="250"/>
    </row>
    <row r="21" spans="3:7">
      <c r="C21" s="241" t="s">
        <v>406</v>
      </c>
      <c r="D21" s="252" t="s">
        <v>414</v>
      </c>
      <c r="E21" s="237">
        <v>5300000</v>
      </c>
      <c r="F21" s="252" t="s">
        <v>414</v>
      </c>
      <c r="G21" s="250"/>
    </row>
    <row r="22" spans="3:7">
      <c r="C22" s="241" t="s">
        <v>404</v>
      </c>
      <c r="D22" s="252" t="s">
        <v>414</v>
      </c>
      <c r="E22" s="252" t="s">
        <v>414</v>
      </c>
      <c r="F22" s="237">
        <v>6600000</v>
      </c>
      <c r="G22" s="250"/>
    </row>
    <row r="23" spans="3:7">
      <c r="C23" s="241" t="s">
        <v>405</v>
      </c>
      <c r="D23" s="252" t="s">
        <v>414</v>
      </c>
      <c r="E23" s="252" t="s">
        <v>414</v>
      </c>
      <c r="F23" s="237">
        <v>6600000</v>
      </c>
      <c r="G23" s="250"/>
    </row>
    <row r="24" spans="3:7">
      <c r="C24" s="241" t="s">
        <v>406</v>
      </c>
      <c r="D24" s="252" t="s">
        <v>414</v>
      </c>
      <c r="E24" s="252" t="s">
        <v>414</v>
      </c>
      <c r="F24" s="237">
        <v>6600000</v>
      </c>
      <c r="G24" s="250"/>
    </row>
    <row r="25" spans="3:7">
      <c r="C25" s="241" t="s">
        <v>410</v>
      </c>
      <c r="D25" s="251">
        <f>SUM(D16:D24)</f>
        <v>14400000</v>
      </c>
      <c r="E25" s="251">
        <f t="shared" ref="E25:F25" si="0">SUM(E16:E24)</f>
        <v>15900000</v>
      </c>
      <c r="F25" s="251">
        <f t="shared" si="0"/>
        <v>19800000</v>
      </c>
      <c r="G25" s="250"/>
    </row>
    <row r="26" spans="3:7">
      <c r="C26" s="241" t="s">
        <v>415</v>
      </c>
      <c r="D26" s="359">
        <v>1150000</v>
      </c>
      <c r="E26" s="360"/>
      <c r="F26" s="361"/>
      <c r="G26" s="250"/>
    </row>
    <row r="27" spans="3:7">
      <c r="C27" s="241" t="s">
        <v>411</v>
      </c>
      <c r="D27" s="357">
        <f>SUM(D25:F25,D26)</f>
        <v>51250000</v>
      </c>
      <c r="E27" s="358"/>
      <c r="F27" s="358"/>
      <c r="G27" s="250"/>
    </row>
    <row r="28" spans="3:7">
      <c r="D28" s="250"/>
      <c r="E28" s="250"/>
      <c r="F28" s="250"/>
      <c r="G28" s="250"/>
    </row>
  </sheetData>
  <mergeCells count="3">
    <mergeCell ref="D14:F14"/>
    <mergeCell ref="D27:F27"/>
    <mergeCell ref="D26:F26"/>
  </mergeCells>
  <phoneticPr fontId="1" type="noConversion"/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L38"/>
  <sheetViews>
    <sheetView zoomScaleNormal="10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F37" sqref="F37"/>
    </sheetView>
  </sheetViews>
  <sheetFormatPr defaultColWidth="9" defaultRowHeight="16.5"/>
  <cols>
    <col min="1" max="1" width="0.875" style="15" customWidth="1"/>
    <col min="2" max="2" width="31.375" style="15" customWidth="1"/>
    <col min="3" max="3" width="9.625" style="53" customWidth="1"/>
    <col min="4" max="4" width="14.25" style="23" customWidth="1"/>
    <col min="5" max="5" width="11.375" style="15" customWidth="1"/>
    <col min="6" max="6" width="8.375" style="15" customWidth="1"/>
    <col min="7" max="7" width="15.875" style="29" customWidth="1"/>
    <col min="8" max="8" width="15.5" style="29" customWidth="1"/>
    <col min="9" max="9" width="24.5" style="29" customWidth="1"/>
    <col min="10" max="10" width="10.875" style="15" customWidth="1"/>
    <col min="11" max="11" width="12" style="15" customWidth="1"/>
    <col min="12" max="12" width="10.875" style="15" customWidth="1"/>
    <col min="13" max="13" width="10.625" style="15" customWidth="1"/>
    <col min="14" max="14" width="10.75" style="15" customWidth="1"/>
    <col min="15" max="15" width="10.5" style="15" customWidth="1"/>
    <col min="16" max="16" width="11.125" style="15" customWidth="1"/>
    <col min="17" max="17" width="9.75" style="15" customWidth="1"/>
    <col min="18" max="16384" width="9" style="15"/>
  </cols>
  <sheetData>
    <row r="1" spans="2:10" ht="10.5" customHeight="1"/>
    <row r="2" spans="2:10" s="22" customFormat="1" ht="26.25">
      <c r="B2" s="26" t="s">
        <v>143</v>
      </c>
      <c r="C2" s="66"/>
      <c r="D2" s="67"/>
      <c r="G2" s="68"/>
      <c r="H2" s="68"/>
      <c r="I2" s="68"/>
    </row>
    <row r="3" spans="2:10" ht="12.95" customHeight="1" thickBot="1">
      <c r="B3" s="19"/>
      <c r="C3" s="27"/>
      <c r="D3" s="28"/>
    </row>
    <row r="4" spans="2:10" ht="21" customHeight="1" thickBot="1">
      <c r="B4" s="199" t="s">
        <v>10</v>
      </c>
      <c r="C4" s="30" t="s">
        <v>0</v>
      </c>
      <c r="D4" s="31" t="s">
        <v>11</v>
      </c>
      <c r="E4" s="31" t="s">
        <v>1</v>
      </c>
      <c r="F4" s="31" t="s">
        <v>3</v>
      </c>
      <c r="G4" s="32" t="s">
        <v>31</v>
      </c>
      <c r="H4" s="33" t="s">
        <v>28</v>
      </c>
      <c r="I4" s="34" t="s">
        <v>7</v>
      </c>
    </row>
    <row r="5" spans="2:10" ht="45.75" customHeight="1">
      <c r="B5" s="222" t="s">
        <v>8</v>
      </c>
      <c r="C5" s="35">
        <v>600000</v>
      </c>
      <c r="D5" s="36">
        <v>1</v>
      </c>
      <c r="E5" s="36">
        <v>1</v>
      </c>
      <c r="F5" s="36">
        <v>1</v>
      </c>
      <c r="G5" s="35">
        <f>C5*D5*E5*F5</f>
        <v>600000</v>
      </c>
      <c r="H5" s="35">
        <v>400000</v>
      </c>
      <c r="I5" s="37" t="s">
        <v>29</v>
      </c>
    </row>
    <row r="6" spans="2:10" ht="33">
      <c r="B6" s="223" t="s">
        <v>12</v>
      </c>
      <c r="C6" s="21">
        <v>30000</v>
      </c>
      <c r="D6" s="16">
        <v>1</v>
      </c>
      <c r="E6" s="16">
        <v>1</v>
      </c>
      <c r="F6" s="16">
        <v>1</v>
      </c>
      <c r="G6" s="21">
        <f t="shared" ref="G6:H14" si="0">C6*D6*E6*F6</f>
        <v>30000</v>
      </c>
      <c r="H6" s="21">
        <f t="shared" si="0"/>
        <v>30000</v>
      </c>
      <c r="I6" s="38"/>
    </row>
    <row r="7" spans="2:10">
      <c r="B7" s="223" t="s">
        <v>13</v>
      </c>
      <c r="C7" s="21">
        <v>30000</v>
      </c>
      <c r="D7" s="16">
        <v>1</v>
      </c>
      <c r="E7" s="16">
        <v>1</v>
      </c>
      <c r="F7" s="16">
        <v>1</v>
      </c>
      <c r="G7" s="21">
        <f t="shared" si="0"/>
        <v>30000</v>
      </c>
      <c r="H7" s="21">
        <f t="shared" si="0"/>
        <v>30000</v>
      </c>
      <c r="I7" s="38"/>
    </row>
    <row r="8" spans="2:10">
      <c r="B8" s="223" t="s">
        <v>14</v>
      </c>
      <c r="C8" s="39">
        <v>600000</v>
      </c>
      <c r="D8" s="16">
        <v>1</v>
      </c>
      <c r="E8" s="16">
        <v>1</v>
      </c>
      <c r="F8" s="16">
        <v>1</v>
      </c>
      <c r="G8" s="21">
        <f t="shared" si="0"/>
        <v>600000</v>
      </c>
      <c r="H8" s="21">
        <v>300000</v>
      </c>
      <c r="I8" s="40" t="s">
        <v>27</v>
      </c>
      <c r="J8" s="41"/>
    </row>
    <row r="9" spans="2:10">
      <c r="B9" s="223" t="s">
        <v>15</v>
      </c>
      <c r="C9" s="39">
        <v>2000</v>
      </c>
      <c r="D9" s="16">
        <v>1</v>
      </c>
      <c r="E9" s="16">
        <v>1</v>
      </c>
      <c r="F9" s="16">
        <v>2</v>
      </c>
      <c r="G9" s="21">
        <f t="shared" si="0"/>
        <v>4000</v>
      </c>
      <c r="H9" s="21">
        <f>C9*D9*E9*F9</f>
        <v>4000</v>
      </c>
      <c r="I9" s="40"/>
      <c r="J9" s="41"/>
    </row>
    <row r="10" spans="2:10" ht="37.5" customHeight="1">
      <c r="B10" s="211" t="s">
        <v>17</v>
      </c>
      <c r="C10" s="21">
        <v>50000</v>
      </c>
      <c r="D10" s="16">
        <v>1</v>
      </c>
      <c r="E10" s="16">
        <v>1</v>
      </c>
      <c r="F10" s="16">
        <v>1</v>
      </c>
      <c r="G10" s="21">
        <f t="shared" si="0"/>
        <v>50000</v>
      </c>
      <c r="H10" s="21">
        <f t="shared" si="0"/>
        <v>50000</v>
      </c>
      <c r="I10" s="38"/>
    </row>
    <row r="11" spans="2:10">
      <c r="B11" s="211" t="s">
        <v>18</v>
      </c>
      <c r="C11" s="21">
        <v>100000</v>
      </c>
      <c r="D11" s="16">
        <v>1</v>
      </c>
      <c r="E11" s="16">
        <v>1</v>
      </c>
      <c r="F11" s="16">
        <v>1</v>
      </c>
      <c r="G11" s="21">
        <f t="shared" si="0"/>
        <v>100000</v>
      </c>
      <c r="H11" s="21">
        <f t="shared" si="0"/>
        <v>100000</v>
      </c>
      <c r="I11" s="40"/>
    </row>
    <row r="12" spans="2:10">
      <c r="B12" s="211" t="s">
        <v>23</v>
      </c>
      <c r="C12" s="21">
        <v>30000</v>
      </c>
      <c r="D12" s="16">
        <v>1</v>
      </c>
      <c r="E12" s="16">
        <v>1</v>
      </c>
      <c r="F12" s="16">
        <v>2</v>
      </c>
      <c r="G12" s="21">
        <f t="shared" si="0"/>
        <v>60000</v>
      </c>
      <c r="H12" s="21">
        <v>60000</v>
      </c>
      <c r="I12" s="40"/>
    </row>
    <row r="13" spans="2:10">
      <c r="B13" s="211" t="s">
        <v>19</v>
      </c>
      <c r="C13" s="21">
        <v>50000</v>
      </c>
      <c r="D13" s="16">
        <v>1</v>
      </c>
      <c r="E13" s="16">
        <v>1</v>
      </c>
      <c r="F13" s="16">
        <v>1</v>
      </c>
      <c r="G13" s="21">
        <f t="shared" si="0"/>
        <v>50000</v>
      </c>
      <c r="H13" s="21">
        <f t="shared" si="0"/>
        <v>50000</v>
      </c>
      <c r="I13" s="38"/>
    </row>
    <row r="14" spans="2:10" ht="17.25" thickBot="1">
      <c r="B14" s="224" t="s">
        <v>6</v>
      </c>
      <c r="C14" s="43">
        <v>200000</v>
      </c>
      <c r="D14" s="44">
        <v>1</v>
      </c>
      <c r="E14" s="44">
        <v>1</v>
      </c>
      <c r="F14" s="44">
        <v>1</v>
      </c>
      <c r="G14" s="43">
        <f t="shared" si="0"/>
        <v>200000</v>
      </c>
      <c r="H14" s="43">
        <f t="shared" si="0"/>
        <v>200000</v>
      </c>
      <c r="I14" s="45"/>
    </row>
    <row r="15" spans="2:10" ht="17.25" thickBot="1">
      <c r="B15" s="199" t="s">
        <v>9</v>
      </c>
      <c r="C15" s="30"/>
      <c r="D15" s="31"/>
      <c r="E15" s="31"/>
      <c r="F15" s="31"/>
      <c r="G15" s="30">
        <f>SUM(G5:G14)</f>
        <v>1724000</v>
      </c>
      <c r="H15" s="30">
        <f>SUM(H5:H14)</f>
        <v>1224000</v>
      </c>
      <c r="I15" s="46"/>
    </row>
    <row r="16" spans="2:10" ht="17.25" thickBot="1">
      <c r="B16" s="199" t="s">
        <v>22</v>
      </c>
      <c r="C16" s="30"/>
      <c r="D16" s="31"/>
      <c r="E16" s="31"/>
      <c r="F16" s="31"/>
      <c r="G16" s="30">
        <f>ROUND(G15,-5)</f>
        <v>1700000</v>
      </c>
      <c r="H16" s="47">
        <f>ROUND(H15,-5)</f>
        <v>1200000</v>
      </c>
      <c r="I16" s="48" t="s">
        <v>24</v>
      </c>
    </row>
    <row r="17" spans="2:12" ht="33.75" thickBot="1">
      <c r="B17" s="222" t="s">
        <v>20</v>
      </c>
      <c r="C17" s="35">
        <v>300000</v>
      </c>
      <c r="D17" s="36">
        <v>1</v>
      </c>
      <c r="E17" s="36">
        <v>1</v>
      </c>
      <c r="F17" s="36">
        <v>1</v>
      </c>
      <c r="G17" s="35">
        <f>C17*D17*E17</f>
        <v>300000</v>
      </c>
      <c r="H17" s="35">
        <f>C17*D17*E17*F17</f>
        <v>300000</v>
      </c>
      <c r="I17" s="49"/>
    </row>
    <row r="18" spans="2:12" ht="17.25" thickBot="1">
      <c r="B18" s="199" t="s">
        <v>22</v>
      </c>
      <c r="C18" s="50"/>
      <c r="D18" s="51"/>
      <c r="E18" s="52"/>
      <c r="F18" s="52"/>
      <c r="G18" s="32">
        <f>G16+G17</f>
        <v>2000000</v>
      </c>
      <c r="H18" s="200">
        <f>H16+H17</f>
        <v>1500000</v>
      </c>
      <c r="I18" s="34" t="s">
        <v>21</v>
      </c>
      <c r="L18" s="29"/>
    </row>
    <row r="21" spans="2:12" ht="12" customHeight="1"/>
    <row r="22" spans="2:12" ht="17.25" thickBot="1">
      <c r="B22" s="17" t="s">
        <v>30</v>
      </c>
      <c r="C22" s="15"/>
      <c r="G22" s="54" t="s">
        <v>93</v>
      </c>
      <c r="H22" s="54">
        <v>1500000</v>
      </c>
    </row>
    <row r="23" spans="2:12" ht="17.25" thickBot="1">
      <c r="B23" s="55" t="s">
        <v>5</v>
      </c>
      <c r="C23" s="56" t="s">
        <v>4</v>
      </c>
      <c r="D23" s="57" t="s">
        <v>9</v>
      </c>
      <c r="G23" s="54" t="s">
        <v>89</v>
      </c>
      <c r="H23" s="54">
        <v>1200000</v>
      </c>
    </row>
    <row r="24" spans="2:12" ht="17.25" thickTop="1">
      <c r="B24" s="58">
        <v>5</v>
      </c>
      <c r="C24" s="59">
        <v>0.95</v>
      </c>
      <c r="D24" s="60">
        <f>$G$18*B24*C24</f>
        <v>9500000</v>
      </c>
      <c r="G24" s="54" t="s">
        <v>90</v>
      </c>
      <c r="H24" s="54">
        <v>300000</v>
      </c>
    </row>
    <row r="25" spans="2:12" ht="17.25" customHeight="1">
      <c r="B25" s="42">
        <v>6</v>
      </c>
      <c r="C25" s="18">
        <v>0.94</v>
      </c>
      <c r="D25" s="60">
        <f t="shared" ref="D25:D29" si="1">$G$18*B25*C25</f>
        <v>11280000</v>
      </c>
    </row>
    <row r="26" spans="2:12">
      <c r="B26" s="42">
        <v>7</v>
      </c>
      <c r="C26" s="18">
        <v>0.93</v>
      </c>
      <c r="D26" s="60">
        <f t="shared" si="1"/>
        <v>13020000</v>
      </c>
      <c r="G26" s="17"/>
      <c r="J26" s="29"/>
    </row>
    <row r="27" spans="2:12">
      <c r="B27" s="42">
        <v>8</v>
      </c>
      <c r="C27" s="18">
        <v>0.92</v>
      </c>
      <c r="D27" s="60">
        <f t="shared" si="1"/>
        <v>14720000</v>
      </c>
      <c r="G27" s="16" t="s">
        <v>91</v>
      </c>
      <c r="H27" s="24">
        <v>1500000</v>
      </c>
      <c r="I27" s="23"/>
      <c r="J27" s="23"/>
    </row>
    <row r="28" spans="2:12">
      <c r="B28" s="42">
        <v>9</v>
      </c>
      <c r="C28" s="18">
        <v>0.91</v>
      </c>
      <c r="D28" s="60">
        <f t="shared" si="1"/>
        <v>16380000</v>
      </c>
      <c r="G28" s="16" t="s">
        <v>92</v>
      </c>
      <c r="H28" s="24">
        <v>1350000</v>
      </c>
      <c r="I28" s="61"/>
      <c r="J28" s="62"/>
    </row>
    <row r="29" spans="2:12" ht="17.25" thickBot="1">
      <c r="B29" s="63">
        <v>10</v>
      </c>
      <c r="C29" s="64">
        <v>0.9</v>
      </c>
      <c r="D29" s="65">
        <f t="shared" si="1"/>
        <v>18000000</v>
      </c>
      <c r="G29" s="23"/>
      <c r="H29" s="25"/>
      <c r="I29" s="61"/>
      <c r="J29" s="62"/>
    </row>
    <row r="30" spans="2:12" ht="17.25" thickBot="1">
      <c r="B30" s="63">
        <v>11</v>
      </c>
      <c r="C30" s="64">
        <v>0.89</v>
      </c>
      <c r="D30" s="65">
        <f t="shared" ref="D30:D34" si="2">$G$18*B30*C30</f>
        <v>19580000</v>
      </c>
      <c r="G30" s="23"/>
      <c r="H30" s="25"/>
      <c r="I30" s="61"/>
      <c r="J30" s="62"/>
    </row>
    <row r="31" spans="2:12" ht="17.25" thickBot="1">
      <c r="B31" s="63">
        <v>12</v>
      </c>
      <c r="C31" s="64">
        <v>0.88</v>
      </c>
      <c r="D31" s="65">
        <f t="shared" si="2"/>
        <v>21120000</v>
      </c>
      <c r="G31" s="23"/>
      <c r="H31" s="25"/>
      <c r="I31" s="61"/>
      <c r="J31" s="62"/>
    </row>
    <row r="32" spans="2:12" ht="17.25" thickBot="1">
      <c r="B32" s="63">
        <v>13</v>
      </c>
      <c r="C32" s="64">
        <v>0.87</v>
      </c>
      <c r="D32" s="65">
        <f t="shared" si="2"/>
        <v>22620000</v>
      </c>
      <c r="G32" s="23"/>
      <c r="H32" s="25"/>
      <c r="I32" s="61"/>
      <c r="J32" s="62"/>
    </row>
    <row r="33" spans="2:10" ht="17.25" thickBot="1">
      <c r="B33" s="63">
        <v>14</v>
      </c>
      <c r="C33" s="64">
        <v>0.86</v>
      </c>
      <c r="D33" s="65">
        <f t="shared" si="2"/>
        <v>24080000</v>
      </c>
      <c r="G33" s="23"/>
      <c r="H33" s="25"/>
      <c r="I33" s="61"/>
      <c r="J33" s="62"/>
    </row>
    <row r="34" spans="2:10" ht="17.25" thickBot="1">
      <c r="B34" s="63">
        <v>15</v>
      </c>
      <c r="C34" s="64">
        <v>0.85</v>
      </c>
      <c r="D34" s="65">
        <f t="shared" si="2"/>
        <v>25500000</v>
      </c>
      <c r="G34" s="15"/>
      <c r="J34" s="29"/>
    </row>
    <row r="35" spans="2:10">
      <c r="G35" s="15"/>
      <c r="J35" s="29"/>
    </row>
    <row r="36" spans="2:10">
      <c r="G36" s="15"/>
      <c r="J36" s="29"/>
    </row>
    <row r="37" spans="2:10">
      <c r="G37" s="15"/>
      <c r="J37" s="29"/>
    </row>
    <row r="38" spans="2:10">
      <c r="G38" s="15"/>
      <c r="J38" s="29"/>
    </row>
  </sheetData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B2:N217"/>
  <sheetViews>
    <sheetView zoomScaleNormal="100" workbookViewId="0">
      <pane xSplit="1" ySplit="2" topLeftCell="B66" activePane="bottomRight" state="frozen"/>
      <selection pane="topRight" activeCell="B1" sqref="B1"/>
      <selection pane="bottomLeft" activeCell="A3" sqref="A3"/>
      <selection pane="bottomRight" activeCell="E49" sqref="E49"/>
    </sheetView>
  </sheetViews>
  <sheetFormatPr defaultColWidth="9" defaultRowHeight="16.5"/>
  <cols>
    <col min="1" max="1" width="1.25" style="20" customWidth="1"/>
    <col min="2" max="2" width="16.25" style="20" customWidth="1"/>
    <col min="3" max="3" width="22.75" style="20" customWidth="1"/>
    <col min="4" max="6" width="9" style="20"/>
    <col min="7" max="7" width="10" style="20" customWidth="1"/>
    <col min="8" max="8" width="9.875" style="20" bestFit="1" customWidth="1"/>
    <col min="9" max="9" width="12.75" style="20" customWidth="1"/>
    <col min="10" max="13" width="7.75" style="20" customWidth="1"/>
    <col min="14" max="16384" width="9" style="20"/>
  </cols>
  <sheetData>
    <row r="2" spans="2:11" s="76" customFormat="1" ht="31.5" customHeight="1">
      <c r="B2" s="26" t="s">
        <v>194</v>
      </c>
    </row>
    <row r="4" spans="2:11" ht="17.25" thickBot="1">
      <c r="B4" s="19" t="s">
        <v>195</v>
      </c>
    </row>
    <row r="5" spans="2:11" ht="31.5" customHeight="1" thickBot="1">
      <c r="B5" s="201" t="s">
        <v>196</v>
      </c>
      <c r="C5" s="231" t="s">
        <v>197</v>
      </c>
      <c r="D5" s="390" t="s">
        <v>198</v>
      </c>
      <c r="E5" s="390"/>
      <c r="F5" s="390" t="s">
        <v>199</v>
      </c>
      <c r="G5" s="390"/>
      <c r="H5" s="388" t="s">
        <v>200</v>
      </c>
      <c r="I5" s="389"/>
    </row>
    <row r="6" spans="2:11">
      <c r="B6" s="202" t="s">
        <v>201</v>
      </c>
      <c r="C6" s="77">
        <f>H58</f>
        <v>5780000</v>
      </c>
      <c r="D6" s="391">
        <f>H98</f>
        <v>6000000</v>
      </c>
      <c r="E6" s="391"/>
      <c r="F6" s="391">
        <f>H139</f>
        <v>5700000</v>
      </c>
      <c r="G6" s="391"/>
      <c r="H6" s="397">
        <f>H179</f>
        <v>5780000</v>
      </c>
      <c r="I6" s="398"/>
      <c r="J6" s="78"/>
      <c r="K6" s="78"/>
    </row>
    <row r="7" spans="2:11">
      <c r="B7" s="203" t="s">
        <v>202</v>
      </c>
      <c r="C7" s="80">
        <v>400000</v>
      </c>
      <c r="D7" s="368">
        <v>400000</v>
      </c>
      <c r="E7" s="368"/>
      <c r="F7" s="368">
        <v>400000</v>
      </c>
      <c r="G7" s="368"/>
      <c r="H7" s="368">
        <v>400000</v>
      </c>
      <c r="I7" s="399"/>
      <c r="J7" s="78"/>
      <c r="K7" s="78"/>
    </row>
    <row r="8" spans="2:11" ht="33.75" thickBot="1">
      <c r="B8" s="204" t="s">
        <v>203</v>
      </c>
      <c r="C8" s="81">
        <v>1300000</v>
      </c>
      <c r="D8" s="373">
        <v>1300000</v>
      </c>
      <c r="E8" s="373"/>
      <c r="F8" s="373">
        <v>1300000</v>
      </c>
      <c r="G8" s="373"/>
      <c r="H8" s="373">
        <v>1300000</v>
      </c>
      <c r="I8" s="374"/>
      <c r="J8" s="78"/>
      <c r="K8" s="78"/>
    </row>
    <row r="9" spans="2:11" ht="17.25" thickTop="1">
      <c r="B9" s="205" t="s">
        <v>204</v>
      </c>
      <c r="C9" s="82">
        <f>SUM(C6:C8)</f>
        <v>7480000</v>
      </c>
      <c r="D9" s="369">
        <f>SUM(D6:E8)</f>
        <v>7700000</v>
      </c>
      <c r="E9" s="369"/>
      <c r="F9" s="369">
        <f>SUM(F6:G8)</f>
        <v>7400000</v>
      </c>
      <c r="G9" s="369"/>
      <c r="H9" s="369">
        <f>SUM(H6:I8)</f>
        <v>7480000</v>
      </c>
      <c r="I9" s="370"/>
      <c r="J9" s="78"/>
      <c r="K9" s="78"/>
    </row>
    <row r="10" spans="2:11" ht="33.75" thickBot="1">
      <c r="B10" s="206" t="s">
        <v>205</v>
      </c>
      <c r="C10" s="83">
        <v>7500000</v>
      </c>
      <c r="D10" s="371">
        <v>7500000</v>
      </c>
      <c r="E10" s="371"/>
      <c r="F10" s="371">
        <v>7500000</v>
      </c>
      <c r="G10" s="371"/>
      <c r="H10" s="371">
        <v>7500000</v>
      </c>
      <c r="I10" s="372"/>
      <c r="J10" s="78"/>
      <c r="K10" s="78"/>
    </row>
    <row r="11" spans="2:11" ht="17.25" thickBot="1">
      <c r="B11" s="84"/>
      <c r="C11" s="85"/>
      <c r="D11" s="86"/>
      <c r="E11" s="86"/>
      <c r="F11" s="86"/>
      <c r="G11" s="86"/>
      <c r="H11" s="86"/>
      <c r="I11" s="86"/>
      <c r="J11" s="78"/>
      <c r="K11" s="78"/>
    </row>
    <row r="12" spans="2:11" ht="33.75" customHeight="1" thickBot="1">
      <c r="B12" s="207" t="s">
        <v>196</v>
      </c>
      <c r="C12" s="232" t="s">
        <v>197</v>
      </c>
      <c r="D12" s="362" t="s">
        <v>206</v>
      </c>
      <c r="E12" s="362"/>
      <c r="F12" s="362" t="s">
        <v>207</v>
      </c>
      <c r="G12" s="362"/>
      <c r="H12" s="363" t="s">
        <v>208</v>
      </c>
      <c r="I12" s="364"/>
      <c r="J12" s="78"/>
      <c r="K12" s="78"/>
    </row>
    <row r="13" spans="2:11" ht="33">
      <c r="B13" s="208" t="s">
        <v>209</v>
      </c>
      <c r="C13" s="87">
        <f>H70</f>
        <v>1140000</v>
      </c>
      <c r="D13" s="375">
        <f>H112</f>
        <v>1360000</v>
      </c>
      <c r="E13" s="375"/>
      <c r="F13" s="375">
        <f>H153</f>
        <v>1360000</v>
      </c>
      <c r="G13" s="375"/>
      <c r="H13" s="400">
        <f>H191</f>
        <v>1140000</v>
      </c>
      <c r="I13" s="401"/>
      <c r="J13" s="78"/>
      <c r="K13" s="78"/>
    </row>
    <row r="14" spans="2:11" ht="33.75" thickBot="1">
      <c r="B14" s="209" t="s">
        <v>210</v>
      </c>
      <c r="C14" s="89">
        <v>700000</v>
      </c>
      <c r="D14" s="376">
        <v>700000</v>
      </c>
      <c r="E14" s="376"/>
      <c r="F14" s="376">
        <v>700000</v>
      </c>
      <c r="G14" s="376"/>
      <c r="H14" s="376">
        <v>700000</v>
      </c>
      <c r="I14" s="402"/>
      <c r="J14" s="78"/>
      <c r="K14" s="78"/>
    </row>
    <row r="15" spans="2:11" ht="17.25" thickTop="1">
      <c r="B15" s="210" t="s">
        <v>211</v>
      </c>
      <c r="C15" s="90">
        <f>C13+C14</f>
        <v>1840000</v>
      </c>
      <c r="D15" s="365">
        <f>D13+D14</f>
        <v>2060000</v>
      </c>
      <c r="E15" s="366"/>
      <c r="F15" s="365">
        <f>F13+F14</f>
        <v>2060000</v>
      </c>
      <c r="G15" s="366"/>
      <c r="H15" s="365">
        <f>H13+H14</f>
        <v>1840000</v>
      </c>
      <c r="I15" s="367"/>
      <c r="J15" s="78"/>
      <c r="K15" s="78"/>
    </row>
    <row r="16" spans="2:11" ht="33.75" thickBot="1">
      <c r="B16" s="206" t="s">
        <v>212</v>
      </c>
      <c r="C16" s="91">
        <v>2000000</v>
      </c>
      <c r="D16" s="371">
        <v>2000000</v>
      </c>
      <c r="E16" s="371"/>
      <c r="F16" s="371">
        <v>2000000</v>
      </c>
      <c r="G16" s="371"/>
      <c r="H16" s="395">
        <v>2000000</v>
      </c>
      <c r="I16" s="396"/>
      <c r="J16" s="78"/>
      <c r="K16" s="78"/>
    </row>
    <row r="17" spans="2:11" ht="17.25" thickBot="1">
      <c r="D17" s="78"/>
      <c r="E17" s="78"/>
      <c r="F17" s="78"/>
      <c r="G17" s="78"/>
      <c r="H17" s="78"/>
      <c r="I17" s="78"/>
      <c r="J17" s="78"/>
      <c r="K17" s="78"/>
    </row>
    <row r="18" spans="2:11" ht="17.25" thickTop="1">
      <c r="B18" s="498" t="s">
        <v>213</v>
      </c>
      <c r="C18" s="469"/>
      <c r="D18" s="469" t="s">
        <v>214</v>
      </c>
      <c r="E18" s="470"/>
      <c r="F18" s="78"/>
      <c r="G18" s="78"/>
      <c r="H18" s="92" t="s">
        <v>215</v>
      </c>
      <c r="J18" s="78"/>
      <c r="K18" s="78"/>
    </row>
    <row r="19" spans="2:11">
      <c r="B19" s="233" t="s">
        <v>216</v>
      </c>
      <c r="C19" s="234" t="s">
        <v>136</v>
      </c>
      <c r="D19" s="471">
        <f>IF(C19="Omnidirectional",C10,IF(C19="Directional (PAR, MR, MRX)",D10,IF(C19="Directional (B, BR, ER)",F10,IF(C19="Decorative",H10,"해외시험팀 문의"))))</f>
        <v>7500000</v>
      </c>
      <c r="E19" s="472"/>
      <c r="F19" s="78"/>
      <c r="G19" s="78"/>
      <c r="H19" s="93" t="s">
        <v>217</v>
      </c>
      <c r="I19" s="93" t="s">
        <v>4</v>
      </c>
      <c r="J19" s="78"/>
      <c r="K19" s="78"/>
    </row>
    <row r="20" spans="2:11">
      <c r="B20" s="233" t="s">
        <v>218</v>
      </c>
      <c r="C20" s="234" t="s">
        <v>141</v>
      </c>
      <c r="D20" s="471">
        <f>IF(C20="Yes",C7,0)</f>
        <v>0</v>
      </c>
      <c r="E20" s="472"/>
      <c r="F20" s="78"/>
      <c r="G20" s="78"/>
      <c r="H20" s="94">
        <v>4</v>
      </c>
      <c r="I20" s="95">
        <v>0.96</v>
      </c>
      <c r="J20" s="78"/>
      <c r="K20" s="78"/>
    </row>
    <row r="21" spans="2:11">
      <c r="B21" s="233" t="s">
        <v>219</v>
      </c>
      <c r="C21" s="234" t="s">
        <v>141</v>
      </c>
      <c r="D21" s="471">
        <f>IF(AND(C21="Yes",C19="Omnidirectional"),C16*C22,IF(AND(C21="Yes",C19="Directional (PAR, MR, MRX)"),D16*C22,IF(AND(C21="Yes",C19="Directional (B, BR, ER)"),F16*C22,IF(AND(C21="Yes",C19="Decorative"),H16*C22,0))))</f>
        <v>0</v>
      </c>
      <c r="E21" s="472"/>
      <c r="F21" s="78"/>
      <c r="G21" s="78"/>
      <c r="H21" s="94">
        <v>5</v>
      </c>
      <c r="I21" s="95">
        <v>0.95</v>
      </c>
      <c r="J21" s="78"/>
      <c r="K21" s="78"/>
    </row>
    <row r="22" spans="2:11" ht="17.25" thickBot="1">
      <c r="B22" s="235" t="s">
        <v>220</v>
      </c>
      <c r="C22" s="236">
        <v>0</v>
      </c>
      <c r="D22" s="499"/>
      <c r="E22" s="500"/>
      <c r="F22" s="78"/>
      <c r="G22" s="78"/>
      <c r="H22" s="94">
        <v>6</v>
      </c>
      <c r="I22" s="95">
        <v>0.94</v>
      </c>
      <c r="J22" s="78"/>
      <c r="K22" s="78"/>
    </row>
    <row r="23" spans="2:11" ht="18" thickTop="1" thickBot="1">
      <c r="B23" s="492" t="s">
        <v>221</v>
      </c>
      <c r="C23" s="493"/>
      <c r="D23" s="473">
        <f>SUM(D19:E22)</f>
        <v>7500000</v>
      </c>
      <c r="E23" s="474"/>
      <c r="F23" s="78"/>
      <c r="G23" s="78"/>
      <c r="H23" s="94">
        <v>7</v>
      </c>
      <c r="I23" s="95">
        <v>0.93</v>
      </c>
      <c r="J23" s="78"/>
      <c r="K23" s="78"/>
    </row>
    <row r="24" spans="2:11" ht="17.25" thickTop="1">
      <c r="D24" s="78"/>
      <c r="E24" s="78"/>
      <c r="F24" s="78"/>
      <c r="G24" s="78"/>
      <c r="H24" s="94">
        <v>8</v>
      </c>
      <c r="I24" s="95">
        <v>0.92</v>
      </c>
      <c r="J24" s="78"/>
      <c r="K24" s="78"/>
    </row>
    <row r="25" spans="2:11">
      <c r="D25" s="78"/>
      <c r="E25" s="78"/>
      <c r="F25" s="78"/>
      <c r="G25" s="78"/>
      <c r="H25" s="94">
        <v>9</v>
      </c>
      <c r="I25" s="95">
        <v>0.91</v>
      </c>
      <c r="J25" s="78"/>
      <c r="K25" s="78"/>
    </row>
    <row r="26" spans="2:11">
      <c r="D26" s="78"/>
      <c r="E26" s="78"/>
      <c r="F26" s="78"/>
      <c r="G26" s="78"/>
      <c r="H26" s="94">
        <v>10</v>
      </c>
      <c r="I26" s="95">
        <v>0.9</v>
      </c>
      <c r="J26" s="78"/>
      <c r="K26" s="78"/>
    </row>
    <row r="27" spans="2:11">
      <c r="D27" s="78"/>
      <c r="E27" s="78"/>
      <c r="F27" s="78"/>
      <c r="G27" s="78"/>
      <c r="H27" s="94">
        <v>11</v>
      </c>
      <c r="I27" s="95">
        <v>0.89</v>
      </c>
      <c r="J27" s="78"/>
      <c r="K27" s="78"/>
    </row>
    <row r="28" spans="2:11">
      <c r="D28" s="78"/>
      <c r="E28" s="78"/>
      <c r="F28" s="78"/>
      <c r="G28" s="78"/>
      <c r="H28" s="94">
        <v>12</v>
      </c>
      <c r="I28" s="95">
        <v>0.88</v>
      </c>
      <c r="J28" s="78"/>
      <c r="K28" s="78"/>
    </row>
    <row r="29" spans="2:11">
      <c r="D29" s="78"/>
      <c r="E29" s="78"/>
      <c r="F29" s="78"/>
      <c r="G29" s="78"/>
      <c r="H29" s="94">
        <v>13</v>
      </c>
      <c r="I29" s="95">
        <v>0.87</v>
      </c>
      <c r="J29" s="78"/>
      <c r="K29" s="78"/>
    </row>
    <row r="30" spans="2:11">
      <c r="D30" s="78"/>
      <c r="E30" s="78"/>
      <c r="F30" s="78"/>
      <c r="G30" s="78"/>
      <c r="H30" s="94">
        <v>14</v>
      </c>
      <c r="I30" s="95">
        <v>0.86</v>
      </c>
      <c r="J30" s="78"/>
      <c r="K30" s="78"/>
    </row>
    <row r="31" spans="2:11">
      <c r="D31" s="78"/>
      <c r="E31" s="78"/>
      <c r="F31" s="78"/>
      <c r="G31" s="78"/>
      <c r="H31" s="94">
        <v>15</v>
      </c>
      <c r="I31" s="95">
        <v>0.85</v>
      </c>
      <c r="J31" s="78"/>
      <c r="K31" s="78"/>
    </row>
    <row r="32" spans="2:11">
      <c r="D32" s="78"/>
      <c r="E32" s="78"/>
      <c r="F32" s="78"/>
      <c r="G32" s="78"/>
      <c r="H32" s="78"/>
      <c r="I32" s="78"/>
      <c r="J32" s="78"/>
      <c r="K32" s="78"/>
    </row>
    <row r="34" spans="2:14" ht="17.25" thickBot="1"/>
    <row r="35" spans="2:14">
      <c r="B35" s="96" t="s">
        <v>222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2:14">
      <c r="B36" s="19"/>
      <c r="C36" s="19"/>
      <c r="N36" s="99"/>
    </row>
    <row r="37" spans="2:14" ht="17.25" thickBot="1">
      <c r="B37" s="19" t="s">
        <v>223</v>
      </c>
      <c r="N37" s="99"/>
    </row>
    <row r="38" spans="2:14">
      <c r="B38" s="100" t="s">
        <v>224</v>
      </c>
      <c r="C38" s="101" t="s">
        <v>225</v>
      </c>
      <c r="D38" s="230" t="s">
        <v>0</v>
      </c>
      <c r="E38" s="102" t="s">
        <v>226</v>
      </c>
      <c r="F38" s="102" t="s">
        <v>1</v>
      </c>
      <c r="G38" s="102" t="s">
        <v>227</v>
      </c>
      <c r="H38" s="230" t="s">
        <v>228</v>
      </c>
      <c r="I38" s="447" t="s">
        <v>229</v>
      </c>
      <c r="J38" s="448"/>
      <c r="K38" s="448"/>
      <c r="L38" s="448"/>
      <c r="M38" s="449"/>
      <c r="N38" s="99"/>
    </row>
    <row r="39" spans="2:14">
      <c r="B39" s="103" t="s">
        <v>230</v>
      </c>
      <c r="C39" s="104" t="s">
        <v>231</v>
      </c>
      <c r="D39" s="8">
        <v>20000</v>
      </c>
      <c r="E39" s="2">
        <v>10</v>
      </c>
      <c r="F39" s="2">
        <v>1</v>
      </c>
      <c r="G39" s="2">
        <v>1</v>
      </c>
      <c r="H39" s="3">
        <f>D39*E39*F39*G39</f>
        <v>200000</v>
      </c>
      <c r="I39" s="383" t="s">
        <v>232</v>
      </c>
      <c r="J39" s="384"/>
      <c r="K39" s="384"/>
      <c r="L39" s="384"/>
      <c r="M39" s="385"/>
      <c r="N39" s="99"/>
    </row>
    <row r="40" spans="2:14">
      <c r="B40" s="103" t="s">
        <v>233</v>
      </c>
      <c r="C40" s="104" t="s">
        <v>234</v>
      </c>
      <c r="D40" s="8">
        <v>2000</v>
      </c>
      <c r="E40" s="2">
        <v>10</v>
      </c>
      <c r="F40" s="2">
        <v>1</v>
      </c>
      <c r="G40" s="2">
        <v>1</v>
      </c>
      <c r="H40" s="3">
        <f>D40*E40*F40*G40</f>
        <v>20000</v>
      </c>
      <c r="I40" s="383" t="s">
        <v>235</v>
      </c>
      <c r="J40" s="384"/>
      <c r="K40" s="384"/>
      <c r="L40" s="384"/>
      <c r="M40" s="385"/>
      <c r="N40" s="99"/>
    </row>
    <row r="41" spans="2:14">
      <c r="B41" s="103" t="s">
        <v>99</v>
      </c>
      <c r="C41" s="104" t="s">
        <v>236</v>
      </c>
      <c r="D41" s="8">
        <v>300000</v>
      </c>
      <c r="E41" s="2">
        <v>1</v>
      </c>
      <c r="F41" s="2">
        <v>1</v>
      </c>
      <c r="G41" s="2">
        <v>1</v>
      </c>
      <c r="H41" s="3">
        <f>D41*E41*F41*G41</f>
        <v>300000</v>
      </c>
      <c r="I41" s="383" t="s">
        <v>237</v>
      </c>
      <c r="J41" s="384"/>
      <c r="K41" s="384"/>
      <c r="L41" s="384"/>
      <c r="M41" s="385"/>
      <c r="N41" s="99"/>
    </row>
    <row r="42" spans="2:14">
      <c r="B42" s="103" t="s">
        <v>98</v>
      </c>
      <c r="C42" s="104" t="s">
        <v>238</v>
      </c>
      <c r="D42" s="9">
        <v>25000</v>
      </c>
      <c r="E42" s="5">
        <v>10</v>
      </c>
      <c r="F42" s="5">
        <v>1</v>
      </c>
      <c r="G42" s="5">
        <v>3</v>
      </c>
      <c r="H42" s="3">
        <f>D42*E42*F42*G42</f>
        <v>750000</v>
      </c>
      <c r="I42" s="383" t="s">
        <v>239</v>
      </c>
      <c r="J42" s="384"/>
      <c r="K42" s="384"/>
      <c r="L42" s="384"/>
      <c r="M42" s="385"/>
      <c r="N42" s="99"/>
    </row>
    <row r="43" spans="2:14">
      <c r="B43" s="103" t="s">
        <v>96</v>
      </c>
      <c r="C43" s="104" t="s">
        <v>240</v>
      </c>
      <c r="D43" s="8" t="s">
        <v>241</v>
      </c>
      <c r="E43" s="2" t="s">
        <v>242</v>
      </c>
      <c r="F43" s="2" t="s">
        <v>243</v>
      </c>
      <c r="G43" s="2" t="s">
        <v>242</v>
      </c>
      <c r="H43" s="3">
        <v>0</v>
      </c>
      <c r="I43" s="383" t="s">
        <v>244</v>
      </c>
      <c r="J43" s="384"/>
      <c r="K43" s="384"/>
      <c r="L43" s="384"/>
      <c r="M43" s="385"/>
      <c r="N43" s="99"/>
    </row>
    <row r="44" spans="2:14">
      <c r="B44" s="103" t="s">
        <v>109</v>
      </c>
      <c r="C44" s="104" t="s">
        <v>245</v>
      </c>
      <c r="D44" s="8" t="s">
        <v>246</v>
      </c>
      <c r="E44" s="2" t="s">
        <v>247</v>
      </c>
      <c r="F44" s="2" t="s">
        <v>142</v>
      </c>
      <c r="G44" s="2" t="s">
        <v>248</v>
      </c>
      <c r="H44" s="3">
        <v>0</v>
      </c>
      <c r="I44" s="383" t="s">
        <v>249</v>
      </c>
      <c r="J44" s="384"/>
      <c r="K44" s="384"/>
      <c r="L44" s="384"/>
      <c r="M44" s="385"/>
      <c r="N44" s="99"/>
    </row>
    <row r="45" spans="2:14" ht="27">
      <c r="B45" s="475" t="s">
        <v>250</v>
      </c>
      <c r="C45" s="104" t="s">
        <v>251</v>
      </c>
      <c r="D45" s="8">
        <v>15000</v>
      </c>
      <c r="E45" s="2">
        <v>1</v>
      </c>
      <c r="F45" s="2">
        <v>250</v>
      </c>
      <c r="G45" s="2">
        <v>1</v>
      </c>
      <c r="H45" s="3">
        <f>D45*E45*F45*G45</f>
        <v>3750000</v>
      </c>
      <c r="I45" s="383" t="s">
        <v>252</v>
      </c>
      <c r="J45" s="384"/>
      <c r="K45" s="384"/>
      <c r="L45" s="384"/>
      <c r="M45" s="385"/>
      <c r="N45" s="99"/>
    </row>
    <row r="46" spans="2:14">
      <c r="B46" s="476"/>
      <c r="C46" s="104" t="s">
        <v>253</v>
      </c>
      <c r="D46" s="8">
        <v>300000</v>
      </c>
      <c r="E46" s="2">
        <v>1</v>
      </c>
      <c r="F46" s="2">
        <v>1</v>
      </c>
      <c r="G46" s="2">
        <v>1</v>
      </c>
      <c r="H46" s="3">
        <f>D46*E46*F46*G46</f>
        <v>300000</v>
      </c>
      <c r="I46" s="383"/>
      <c r="J46" s="384"/>
      <c r="K46" s="384"/>
      <c r="L46" s="384"/>
      <c r="M46" s="385"/>
      <c r="N46" s="99"/>
    </row>
    <row r="47" spans="2:14">
      <c r="B47" s="103" t="s">
        <v>108</v>
      </c>
      <c r="C47" s="104" t="s">
        <v>254</v>
      </c>
      <c r="D47" s="8" t="s">
        <v>241</v>
      </c>
      <c r="E47" s="2" t="s">
        <v>248</v>
      </c>
      <c r="F47" s="2" t="s">
        <v>142</v>
      </c>
      <c r="G47" s="2" t="s">
        <v>248</v>
      </c>
      <c r="H47" s="3">
        <v>0</v>
      </c>
      <c r="I47" s="383" t="s">
        <v>255</v>
      </c>
      <c r="J47" s="384"/>
      <c r="K47" s="384"/>
      <c r="L47" s="384"/>
      <c r="M47" s="385"/>
      <c r="N47" s="99"/>
    </row>
    <row r="48" spans="2:14">
      <c r="B48" s="103" t="s">
        <v>94</v>
      </c>
      <c r="C48" s="104" t="s">
        <v>256</v>
      </c>
      <c r="D48" s="8">
        <v>2000</v>
      </c>
      <c r="E48" s="2">
        <v>10</v>
      </c>
      <c r="F48" s="2">
        <v>1</v>
      </c>
      <c r="G48" s="2">
        <v>1</v>
      </c>
      <c r="H48" s="3">
        <f t="shared" ref="H48:H57" si="0">D48*E48*F48*G48</f>
        <v>20000</v>
      </c>
      <c r="I48" s="383"/>
      <c r="J48" s="384"/>
      <c r="K48" s="384"/>
      <c r="L48" s="384"/>
      <c r="M48" s="385"/>
      <c r="N48" s="99"/>
    </row>
    <row r="49" spans="2:14">
      <c r="B49" s="103" t="s">
        <v>107</v>
      </c>
      <c r="C49" s="104" t="s">
        <v>257</v>
      </c>
      <c r="D49" s="8">
        <v>50000</v>
      </c>
      <c r="E49" s="2">
        <v>1</v>
      </c>
      <c r="F49" s="2">
        <v>1</v>
      </c>
      <c r="G49" s="2">
        <v>1</v>
      </c>
      <c r="H49" s="3">
        <f t="shared" si="0"/>
        <v>50000</v>
      </c>
      <c r="I49" s="383"/>
      <c r="J49" s="384"/>
      <c r="K49" s="384"/>
      <c r="L49" s="384"/>
      <c r="M49" s="385"/>
      <c r="N49" s="99"/>
    </row>
    <row r="50" spans="2:14">
      <c r="B50" s="103" t="s">
        <v>106</v>
      </c>
      <c r="C50" s="104" t="s">
        <v>258</v>
      </c>
      <c r="D50" s="8">
        <v>10000</v>
      </c>
      <c r="E50" s="2">
        <v>3</v>
      </c>
      <c r="F50" s="2">
        <v>1</v>
      </c>
      <c r="G50" s="2">
        <v>1</v>
      </c>
      <c r="H50" s="3">
        <f t="shared" si="0"/>
        <v>30000</v>
      </c>
      <c r="I50" s="383"/>
      <c r="J50" s="384"/>
      <c r="K50" s="384"/>
      <c r="L50" s="384"/>
      <c r="M50" s="385"/>
      <c r="N50" s="99"/>
    </row>
    <row r="51" spans="2:14">
      <c r="B51" s="103" t="s">
        <v>104</v>
      </c>
      <c r="C51" s="104" t="s">
        <v>259</v>
      </c>
      <c r="D51" s="8">
        <v>50000</v>
      </c>
      <c r="E51" s="2">
        <v>5</v>
      </c>
      <c r="F51" s="2">
        <v>1</v>
      </c>
      <c r="G51" s="2">
        <v>1</v>
      </c>
      <c r="H51" s="3">
        <f t="shared" si="0"/>
        <v>250000</v>
      </c>
      <c r="I51" s="383"/>
      <c r="J51" s="384"/>
      <c r="K51" s="384"/>
      <c r="L51" s="384"/>
      <c r="M51" s="385"/>
      <c r="N51" s="99"/>
    </row>
    <row r="52" spans="2:14" ht="27">
      <c r="B52" s="13" t="s">
        <v>103</v>
      </c>
      <c r="C52" s="105" t="s">
        <v>260</v>
      </c>
      <c r="D52" s="106">
        <v>60000</v>
      </c>
      <c r="E52" s="107">
        <v>1</v>
      </c>
      <c r="F52" s="107">
        <v>1</v>
      </c>
      <c r="G52" s="107">
        <v>1</v>
      </c>
      <c r="H52" s="108">
        <f t="shared" si="0"/>
        <v>60000</v>
      </c>
      <c r="I52" s="425" t="s">
        <v>261</v>
      </c>
      <c r="J52" s="426"/>
      <c r="K52" s="426"/>
      <c r="L52" s="426"/>
      <c r="M52" s="427"/>
      <c r="N52" s="99"/>
    </row>
    <row r="53" spans="2:14">
      <c r="B53" s="13" t="s">
        <v>262</v>
      </c>
      <c r="C53" s="104" t="s">
        <v>263</v>
      </c>
      <c r="D53" s="9">
        <v>50000</v>
      </c>
      <c r="E53" s="5">
        <v>1</v>
      </c>
      <c r="F53" s="5">
        <v>1</v>
      </c>
      <c r="G53" s="5">
        <v>1</v>
      </c>
      <c r="H53" s="4">
        <f t="shared" si="0"/>
        <v>50000</v>
      </c>
      <c r="I53" s="425" t="s">
        <v>264</v>
      </c>
      <c r="J53" s="426"/>
      <c r="K53" s="426"/>
      <c r="L53" s="426"/>
      <c r="M53" s="427"/>
      <c r="N53" s="99"/>
    </row>
    <row r="54" spans="2:14">
      <c r="B54" s="13" t="s">
        <v>102</v>
      </c>
      <c r="C54" s="104" t="s">
        <v>265</v>
      </c>
      <c r="D54" s="9">
        <v>50000</v>
      </c>
      <c r="E54" s="5">
        <v>1</v>
      </c>
      <c r="F54" s="5">
        <v>1</v>
      </c>
      <c r="G54" s="5">
        <v>1</v>
      </c>
      <c r="H54" s="4">
        <f t="shared" si="0"/>
        <v>50000</v>
      </c>
      <c r="I54" s="425" t="s">
        <v>266</v>
      </c>
      <c r="J54" s="426"/>
      <c r="K54" s="426"/>
      <c r="L54" s="426"/>
      <c r="M54" s="427"/>
      <c r="N54" s="99"/>
    </row>
    <row r="55" spans="2:14">
      <c r="B55" s="13" t="s">
        <v>101</v>
      </c>
      <c r="C55" s="104" t="s">
        <v>267</v>
      </c>
      <c r="D55" s="9">
        <v>200000</v>
      </c>
      <c r="E55" s="5">
        <v>1</v>
      </c>
      <c r="F55" s="5">
        <v>1</v>
      </c>
      <c r="G55" s="5">
        <v>1</v>
      </c>
      <c r="H55" s="4">
        <f t="shared" si="0"/>
        <v>200000</v>
      </c>
      <c r="I55" s="425" t="s">
        <v>268</v>
      </c>
      <c r="J55" s="426"/>
      <c r="K55" s="426"/>
      <c r="L55" s="426"/>
      <c r="M55" s="427"/>
      <c r="N55" s="99"/>
    </row>
    <row r="56" spans="2:14">
      <c r="B56" s="13" t="s">
        <v>100</v>
      </c>
      <c r="C56" s="104" t="s">
        <v>269</v>
      </c>
      <c r="D56" s="9">
        <v>100000</v>
      </c>
      <c r="E56" s="5">
        <v>1</v>
      </c>
      <c r="F56" s="5">
        <v>1</v>
      </c>
      <c r="G56" s="5">
        <v>1</v>
      </c>
      <c r="H56" s="4">
        <f t="shared" si="0"/>
        <v>100000</v>
      </c>
      <c r="I56" s="425" t="s">
        <v>268</v>
      </c>
      <c r="J56" s="426"/>
      <c r="K56" s="426"/>
      <c r="L56" s="426"/>
      <c r="M56" s="427"/>
      <c r="N56" s="99"/>
    </row>
    <row r="57" spans="2:14" ht="17.25" thickBot="1">
      <c r="B57" s="109" t="s">
        <v>271</v>
      </c>
      <c r="C57" s="110" t="s">
        <v>272</v>
      </c>
      <c r="D57" s="111">
        <v>50000</v>
      </c>
      <c r="E57" s="112">
        <v>1</v>
      </c>
      <c r="F57" s="112">
        <v>1</v>
      </c>
      <c r="G57" s="112">
        <v>1</v>
      </c>
      <c r="H57" s="113">
        <f t="shared" si="0"/>
        <v>50000</v>
      </c>
      <c r="I57" s="479" t="s">
        <v>261</v>
      </c>
      <c r="J57" s="480"/>
      <c r="K57" s="480"/>
      <c r="L57" s="480"/>
      <c r="M57" s="481"/>
      <c r="N57" s="99"/>
    </row>
    <row r="58" spans="2:14" ht="17.25" thickTop="1">
      <c r="B58" s="477" t="s">
        <v>273</v>
      </c>
      <c r="C58" s="478"/>
      <c r="D58" s="478"/>
      <c r="E58" s="478"/>
      <c r="F58" s="478"/>
      <c r="G58" s="478"/>
      <c r="H58" s="114">
        <f>SUM(H39:H57)-SUM(H53:H56)</f>
        <v>5780000</v>
      </c>
      <c r="I58" s="482" t="s">
        <v>274</v>
      </c>
      <c r="J58" s="483"/>
      <c r="K58" s="483"/>
      <c r="L58" s="483"/>
      <c r="M58" s="484"/>
      <c r="N58" s="99"/>
    </row>
    <row r="59" spans="2:14" ht="17.25" thickBot="1">
      <c r="B59" s="490" t="s">
        <v>275</v>
      </c>
      <c r="C59" s="491"/>
      <c r="D59" s="491"/>
      <c r="E59" s="491"/>
      <c r="F59" s="491"/>
      <c r="G59" s="491"/>
      <c r="H59" s="115">
        <f>SUM(H39:H57)</f>
        <v>6180000</v>
      </c>
      <c r="I59" s="485" t="s">
        <v>276</v>
      </c>
      <c r="J59" s="486"/>
      <c r="K59" s="486"/>
      <c r="L59" s="486"/>
      <c r="M59" s="487"/>
      <c r="N59" s="99"/>
    </row>
    <row r="60" spans="2:14">
      <c r="N60" s="99"/>
    </row>
    <row r="61" spans="2:14" ht="17.25" thickBot="1">
      <c r="B61" s="19" t="s">
        <v>277</v>
      </c>
      <c r="N61" s="99"/>
    </row>
    <row r="62" spans="2:14">
      <c r="B62" s="100" t="s">
        <v>278</v>
      </c>
      <c r="C62" s="116" t="s">
        <v>279</v>
      </c>
      <c r="D62" s="117">
        <v>20000</v>
      </c>
      <c r="E62" s="118">
        <v>10</v>
      </c>
      <c r="F62" s="118">
        <v>1</v>
      </c>
      <c r="G62" s="118">
        <v>1</v>
      </c>
      <c r="H62" s="1">
        <f>D62*E62*F62*G62</f>
        <v>200000</v>
      </c>
      <c r="I62" s="440" t="s">
        <v>280</v>
      </c>
      <c r="J62" s="441"/>
      <c r="K62" s="441"/>
      <c r="L62" s="441"/>
      <c r="M62" s="442"/>
      <c r="N62" s="99"/>
    </row>
    <row r="63" spans="2:14">
      <c r="B63" s="103" t="s">
        <v>281</v>
      </c>
      <c r="C63" s="104" t="s">
        <v>282</v>
      </c>
      <c r="D63" s="4">
        <v>2000</v>
      </c>
      <c r="E63" s="5">
        <v>10</v>
      </c>
      <c r="F63" s="5">
        <v>1</v>
      </c>
      <c r="G63" s="5">
        <v>1</v>
      </c>
      <c r="H63" s="3">
        <f>D63*E63*F63*G63</f>
        <v>20000</v>
      </c>
      <c r="I63" s="437" t="s">
        <v>280</v>
      </c>
      <c r="J63" s="438"/>
      <c r="K63" s="438"/>
      <c r="L63" s="438"/>
      <c r="M63" s="439"/>
      <c r="N63" s="99"/>
    </row>
    <row r="64" spans="2:14">
      <c r="B64" s="7" t="s">
        <v>99</v>
      </c>
      <c r="C64" s="6" t="s">
        <v>283</v>
      </c>
      <c r="D64" s="4">
        <v>300000</v>
      </c>
      <c r="E64" s="5">
        <v>1</v>
      </c>
      <c r="F64" s="5">
        <v>1</v>
      </c>
      <c r="G64" s="5">
        <v>1</v>
      </c>
      <c r="H64" s="4">
        <f>D64*E64*F64*G64</f>
        <v>300000</v>
      </c>
      <c r="I64" s="460" t="s">
        <v>284</v>
      </c>
      <c r="J64" s="461"/>
      <c r="K64" s="461"/>
      <c r="L64" s="461"/>
      <c r="M64" s="462"/>
      <c r="N64" s="99"/>
    </row>
    <row r="65" spans="2:14">
      <c r="B65" s="103" t="s">
        <v>98</v>
      </c>
      <c r="C65" s="104" t="s">
        <v>285</v>
      </c>
      <c r="D65" s="3">
        <v>25000</v>
      </c>
      <c r="E65" s="2">
        <v>10</v>
      </c>
      <c r="F65" s="5">
        <v>1</v>
      </c>
      <c r="G65" s="2">
        <v>1</v>
      </c>
      <c r="H65" s="3">
        <f>D65*E65*F65*G65</f>
        <v>250000</v>
      </c>
      <c r="I65" s="437"/>
      <c r="J65" s="438"/>
      <c r="K65" s="438"/>
      <c r="L65" s="438"/>
      <c r="M65" s="439"/>
      <c r="N65" s="99"/>
    </row>
    <row r="66" spans="2:14">
      <c r="B66" s="103" t="s">
        <v>96</v>
      </c>
      <c r="C66" s="104" t="s">
        <v>240</v>
      </c>
      <c r="D66" s="4" t="s">
        <v>242</v>
      </c>
      <c r="E66" s="5" t="s">
        <v>247</v>
      </c>
      <c r="F66" s="5" t="s">
        <v>242</v>
      </c>
      <c r="G66" s="5" t="s">
        <v>142</v>
      </c>
      <c r="H66" s="5" t="s">
        <v>142</v>
      </c>
      <c r="I66" s="463" t="s">
        <v>286</v>
      </c>
      <c r="J66" s="464"/>
      <c r="K66" s="464"/>
      <c r="L66" s="464"/>
      <c r="M66" s="465"/>
      <c r="N66" s="99"/>
    </row>
    <row r="67" spans="2:14">
      <c r="B67" s="13" t="s">
        <v>287</v>
      </c>
      <c r="C67" s="105" t="s">
        <v>288</v>
      </c>
      <c r="D67" s="108">
        <v>300000</v>
      </c>
      <c r="E67" s="107">
        <v>1</v>
      </c>
      <c r="F67" s="107">
        <v>1</v>
      </c>
      <c r="G67" s="107">
        <v>1</v>
      </c>
      <c r="H67" s="108">
        <f>D67*E67*F67*G67</f>
        <v>300000</v>
      </c>
      <c r="I67" s="428" t="s">
        <v>289</v>
      </c>
      <c r="J67" s="429"/>
      <c r="K67" s="429"/>
      <c r="L67" s="429"/>
      <c r="M67" s="430"/>
      <c r="N67" s="99"/>
    </row>
    <row r="68" spans="2:14">
      <c r="B68" s="13" t="s">
        <v>94</v>
      </c>
      <c r="C68" s="105" t="s">
        <v>290</v>
      </c>
      <c r="D68" s="108">
        <v>2000</v>
      </c>
      <c r="E68" s="107">
        <v>10</v>
      </c>
      <c r="F68" s="107">
        <v>1</v>
      </c>
      <c r="G68" s="107">
        <v>1</v>
      </c>
      <c r="H68" s="108">
        <f>D68*E68*F68*G68</f>
        <v>20000</v>
      </c>
      <c r="I68" s="428" t="s">
        <v>291</v>
      </c>
      <c r="J68" s="429"/>
      <c r="K68" s="429"/>
      <c r="L68" s="429"/>
      <c r="M68" s="430"/>
      <c r="N68" s="99"/>
    </row>
    <row r="69" spans="2:14" ht="17.25" thickBot="1">
      <c r="B69" s="109" t="s">
        <v>292</v>
      </c>
      <c r="C69" s="110" t="s">
        <v>293</v>
      </c>
      <c r="D69" s="113">
        <v>50000</v>
      </c>
      <c r="E69" s="112">
        <v>1</v>
      </c>
      <c r="F69" s="112">
        <v>1</v>
      </c>
      <c r="G69" s="112">
        <v>1</v>
      </c>
      <c r="H69" s="113">
        <f>D69*E69*F69*G69</f>
        <v>50000</v>
      </c>
      <c r="I69" s="431" t="s">
        <v>294</v>
      </c>
      <c r="J69" s="432"/>
      <c r="K69" s="432"/>
      <c r="L69" s="432"/>
      <c r="M69" s="433"/>
      <c r="N69" s="99"/>
    </row>
    <row r="70" spans="2:14" ht="18" thickTop="1" thickBot="1">
      <c r="B70" s="488" t="s">
        <v>295</v>
      </c>
      <c r="C70" s="489"/>
      <c r="D70" s="489"/>
      <c r="E70" s="489"/>
      <c r="F70" s="489"/>
      <c r="G70" s="489"/>
      <c r="H70" s="119">
        <f>SUM(H62:H69)</f>
        <v>1140000</v>
      </c>
      <c r="I70" s="434" t="s">
        <v>296</v>
      </c>
      <c r="J70" s="435"/>
      <c r="K70" s="435"/>
      <c r="L70" s="435"/>
      <c r="M70" s="436"/>
      <c r="N70" s="99"/>
    </row>
    <row r="71" spans="2:14" ht="17.25" thickBot="1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1"/>
    </row>
    <row r="72" spans="2:14" ht="17.25" thickBot="1">
      <c r="H72" s="122"/>
    </row>
    <row r="73" spans="2:14">
      <c r="B73" s="96" t="s">
        <v>297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8"/>
    </row>
    <row r="74" spans="2:14">
      <c r="B74" s="19"/>
      <c r="C74" s="19"/>
      <c r="N74" s="99"/>
    </row>
    <row r="75" spans="2:14" ht="17.25" thickBot="1">
      <c r="B75" s="19" t="s">
        <v>298</v>
      </c>
      <c r="N75" s="99"/>
    </row>
    <row r="76" spans="2:14">
      <c r="B76" s="100" t="s">
        <v>299</v>
      </c>
      <c r="C76" s="101" t="s">
        <v>300</v>
      </c>
      <c r="D76" s="230" t="s">
        <v>301</v>
      </c>
      <c r="E76" s="102" t="s">
        <v>302</v>
      </c>
      <c r="F76" s="102" t="s">
        <v>303</v>
      </c>
      <c r="G76" s="102" t="s">
        <v>304</v>
      </c>
      <c r="H76" s="230" t="s">
        <v>305</v>
      </c>
      <c r="I76" s="447" t="s">
        <v>306</v>
      </c>
      <c r="J76" s="448"/>
      <c r="K76" s="448"/>
      <c r="L76" s="448"/>
      <c r="M76" s="449"/>
      <c r="N76" s="99"/>
    </row>
    <row r="77" spans="2:14">
      <c r="B77" s="103" t="s">
        <v>307</v>
      </c>
      <c r="C77" s="104" t="s">
        <v>279</v>
      </c>
      <c r="D77" s="8">
        <v>20000</v>
      </c>
      <c r="E77" s="2">
        <v>10</v>
      </c>
      <c r="F77" s="2">
        <v>1</v>
      </c>
      <c r="G77" s="2">
        <v>1</v>
      </c>
      <c r="H77" s="3">
        <f>D77*E77*F77*G77</f>
        <v>200000</v>
      </c>
      <c r="I77" s="383" t="s">
        <v>280</v>
      </c>
      <c r="J77" s="384"/>
      <c r="K77" s="384"/>
      <c r="L77" s="384"/>
      <c r="M77" s="385"/>
      <c r="N77" s="99"/>
    </row>
    <row r="78" spans="2:14">
      <c r="B78" s="225" t="s">
        <v>132</v>
      </c>
      <c r="C78" s="123" t="s">
        <v>308</v>
      </c>
      <c r="D78" s="8">
        <v>2000</v>
      </c>
      <c r="E78" s="2">
        <v>10</v>
      </c>
      <c r="F78" s="2">
        <v>1</v>
      </c>
      <c r="G78" s="2">
        <v>1</v>
      </c>
      <c r="H78" s="3">
        <f>D78*E78*F78*G78</f>
        <v>20000</v>
      </c>
      <c r="I78" s="383" t="s">
        <v>280</v>
      </c>
      <c r="J78" s="384"/>
      <c r="K78" s="384"/>
      <c r="L78" s="384"/>
      <c r="M78" s="385"/>
      <c r="N78" s="99"/>
    </row>
    <row r="79" spans="2:14" ht="108" customHeight="1">
      <c r="B79" s="7" t="s">
        <v>116</v>
      </c>
      <c r="C79" s="6" t="s">
        <v>309</v>
      </c>
      <c r="D79" s="9">
        <v>20000</v>
      </c>
      <c r="E79" s="5">
        <v>1</v>
      </c>
      <c r="F79" s="5">
        <v>1</v>
      </c>
      <c r="G79" s="5">
        <v>1</v>
      </c>
      <c r="H79" s="4">
        <f>D79*E79*F79*G79</f>
        <v>20000</v>
      </c>
      <c r="I79" s="466" t="s">
        <v>311</v>
      </c>
      <c r="J79" s="467"/>
      <c r="K79" s="467"/>
      <c r="L79" s="467"/>
      <c r="M79" s="468"/>
      <c r="N79" s="99"/>
    </row>
    <row r="80" spans="2:14">
      <c r="B80" s="7" t="s">
        <v>123</v>
      </c>
      <c r="C80" s="6" t="s">
        <v>312</v>
      </c>
      <c r="D80" s="9">
        <v>300000</v>
      </c>
      <c r="E80" s="5">
        <v>1</v>
      </c>
      <c r="F80" s="5">
        <v>1</v>
      </c>
      <c r="G80" s="5">
        <v>1</v>
      </c>
      <c r="H80" s="14">
        <f>D80*E80*F80*G80</f>
        <v>300000</v>
      </c>
      <c r="I80" s="383" t="s">
        <v>313</v>
      </c>
      <c r="J80" s="384"/>
      <c r="K80" s="384"/>
      <c r="L80" s="384"/>
      <c r="M80" s="385"/>
      <c r="N80" s="99"/>
    </row>
    <row r="81" spans="2:14">
      <c r="B81" s="103" t="s">
        <v>98</v>
      </c>
      <c r="C81" s="104" t="s">
        <v>238</v>
      </c>
      <c r="D81" s="8">
        <v>25000</v>
      </c>
      <c r="E81" s="2">
        <v>10</v>
      </c>
      <c r="F81" s="2">
        <v>1</v>
      </c>
      <c r="G81" s="2">
        <v>3</v>
      </c>
      <c r="H81" s="3">
        <f>D81*E81*F81*G81</f>
        <v>750000</v>
      </c>
      <c r="I81" s="383" t="s">
        <v>314</v>
      </c>
      <c r="J81" s="384"/>
      <c r="K81" s="384"/>
      <c r="L81" s="384"/>
      <c r="M81" s="385"/>
      <c r="N81" s="99"/>
    </row>
    <row r="82" spans="2:14">
      <c r="B82" s="103" t="s">
        <v>96</v>
      </c>
      <c r="C82" s="104" t="s">
        <v>315</v>
      </c>
      <c r="D82" s="8" t="s">
        <v>248</v>
      </c>
      <c r="E82" s="2" t="s">
        <v>142</v>
      </c>
      <c r="F82" s="2" t="s">
        <v>242</v>
      </c>
      <c r="G82" s="2" t="s">
        <v>248</v>
      </c>
      <c r="H82" s="3">
        <v>0</v>
      </c>
      <c r="I82" s="383" t="s">
        <v>244</v>
      </c>
      <c r="J82" s="384"/>
      <c r="K82" s="384"/>
      <c r="L82" s="384"/>
      <c r="M82" s="385"/>
      <c r="N82" s="99"/>
    </row>
    <row r="83" spans="2:14">
      <c r="B83" s="103" t="s">
        <v>109</v>
      </c>
      <c r="C83" s="104" t="s">
        <v>316</v>
      </c>
      <c r="D83" s="8" t="s">
        <v>317</v>
      </c>
      <c r="E83" s="2" t="s">
        <v>142</v>
      </c>
      <c r="F83" s="2" t="s">
        <v>142</v>
      </c>
      <c r="G83" s="2" t="s">
        <v>248</v>
      </c>
      <c r="H83" s="3">
        <v>0</v>
      </c>
      <c r="I83" s="383" t="s">
        <v>244</v>
      </c>
      <c r="J83" s="384"/>
      <c r="K83" s="384"/>
      <c r="L83" s="384"/>
      <c r="M83" s="385"/>
      <c r="N83" s="99"/>
    </row>
    <row r="84" spans="2:14">
      <c r="B84" s="103" t="s">
        <v>115</v>
      </c>
      <c r="C84" s="104" t="s">
        <v>318</v>
      </c>
      <c r="D84" s="8">
        <v>200000</v>
      </c>
      <c r="E84" s="2">
        <v>1</v>
      </c>
      <c r="F84" s="2">
        <v>1</v>
      </c>
      <c r="G84" s="2">
        <v>1</v>
      </c>
      <c r="H84" s="3">
        <f>D84*E84*F84*G84</f>
        <v>200000</v>
      </c>
      <c r="I84" s="383"/>
      <c r="J84" s="384"/>
      <c r="K84" s="384"/>
      <c r="L84" s="384"/>
      <c r="M84" s="385"/>
      <c r="N84" s="99"/>
    </row>
    <row r="85" spans="2:14" ht="27">
      <c r="B85" s="475" t="s">
        <v>287</v>
      </c>
      <c r="C85" s="104" t="s">
        <v>319</v>
      </c>
      <c r="D85" s="8">
        <v>15000</v>
      </c>
      <c r="E85" s="2">
        <v>1</v>
      </c>
      <c r="F85" s="2">
        <v>250</v>
      </c>
      <c r="G85" s="2">
        <v>1</v>
      </c>
      <c r="H85" s="3">
        <f>D85*E85*F85*G85</f>
        <v>3750000</v>
      </c>
      <c r="I85" s="383" t="s">
        <v>320</v>
      </c>
      <c r="J85" s="384"/>
      <c r="K85" s="384"/>
      <c r="L85" s="384"/>
      <c r="M85" s="385"/>
      <c r="N85" s="99"/>
    </row>
    <row r="86" spans="2:14">
      <c r="B86" s="476"/>
      <c r="C86" s="104" t="s">
        <v>288</v>
      </c>
      <c r="D86" s="8">
        <v>300000</v>
      </c>
      <c r="E86" s="2">
        <v>1</v>
      </c>
      <c r="F86" s="2">
        <v>1</v>
      </c>
      <c r="G86" s="2">
        <v>1</v>
      </c>
      <c r="H86" s="3">
        <f>D86*E86*F86*G86</f>
        <v>300000</v>
      </c>
      <c r="I86" s="383"/>
      <c r="J86" s="384"/>
      <c r="K86" s="384"/>
      <c r="L86" s="384"/>
      <c r="M86" s="385"/>
      <c r="N86" s="99"/>
    </row>
    <row r="87" spans="2:14">
      <c r="B87" s="103" t="s">
        <v>108</v>
      </c>
      <c r="C87" s="104" t="s">
        <v>321</v>
      </c>
      <c r="D87" s="8" t="s">
        <v>142</v>
      </c>
      <c r="E87" s="2" t="s">
        <v>142</v>
      </c>
      <c r="F87" s="2" t="s">
        <v>142</v>
      </c>
      <c r="G87" s="2" t="s">
        <v>142</v>
      </c>
      <c r="H87" s="3">
        <v>0</v>
      </c>
      <c r="I87" s="383" t="s">
        <v>322</v>
      </c>
      <c r="J87" s="384"/>
      <c r="K87" s="384"/>
      <c r="L87" s="384"/>
      <c r="M87" s="385"/>
      <c r="N87" s="99"/>
    </row>
    <row r="88" spans="2:14">
      <c r="B88" s="103" t="s">
        <v>94</v>
      </c>
      <c r="C88" s="104" t="s">
        <v>290</v>
      </c>
      <c r="D88" s="8">
        <v>2000</v>
      </c>
      <c r="E88" s="2">
        <v>10</v>
      </c>
      <c r="F88" s="2">
        <v>1</v>
      </c>
      <c r="G88" s="2">
        <v>1</v>
      </c>
      <c r="H88" s="3">
        <f t="shared" ref="H88:H97" si="1">D88*E88*F88*G88</f>
        <v>20000</v>
      </c>
      <c r="I88" s="383"/>
      <c r="J88" s="384"/>
      <c r="K88" s="384"/>
      <c r="L88" s="384"/>
      <c r="M88" s="385"/>
      <c r="N88" s="99"/>
    </row>
    <row r="89" spans="2:14">
      <c r="B89" s="103" t="s">
        <v>107</v>
      </c>
      <c r="C89" s="104" t="s">
        <v>257</v>
      </c>
      <c r="D89" s="8">
        <v>50000</v>
      </c>
      <c r="E89" s="2">
        <v>1</v>
      </c>
      <c r="F89" s="2">
        <v>1</v>
      </c>
      <c r="G89" s="2">
        <v>1</v>
      </c>
      <c r="H89" s="3">
        <f t="shared" si="1"/>
        <v>50000</v>
      </c>
      <c r="I89" s="383"/>
      <c r="J89" s="384"/>
      <c r="K89" s="384"/>
      <c r="L89" s="384"/>
      <c r="M89" s="385"/>
      <c r="N89" s="99"/>
    </row>
    <row r="90" spans="2:14">
      <c r="B90" s="103" t="s">
        <v>106</v>
      </c>
      <c r="C90" s="104" t="s">
        <v>323</v>
      </c>
      <c r="D90" s="8">
        <v>10000</v>
      </c>
      <c r="E90" s="2">
        <v>3</v>
      </c>
      <c r="F90" s="2">
        <v>1</v>
      </c>
      <c r="G90" s="2">
        <v>1</v>
      </c>
      <c r="H90" s="3">
        <f t="shared" si="1"/>
        <v>30000</v>
      </c>
      <c r="I90" s="383"/>
      <c r="J90" s="384"/>
      <c r="K90" s="384"/>
      <c r="L90" s="384"/>
      <c r="M90" s="385"/>
      <c r="N90" s="99"/>
    </row>
    <row r="91" spans="2:14">
      <c r="B91" s="103" t="s">
        <v>104</v>
      </c>
      <c r="C91" s="104" t="s">
        <v>324</v>
      </c>
      <c r="D91" s="8">
        <v>50000</v>
      </c>
      <c r="E91" s="2">
        <v>5</v>
      </c>
      <c r="F91" s="2">
        <v>1</v>
      </c>
      <c r="G91" s="2">
        <v>1</v>
      </c>
      <c r="H91" s="3">
        <f t="shared" si="1"/>
        <v>250000</v>
      </c>
      <c r="I91" s="383"/>
      <c r="J91" s="384"/>
      <c r="K91" s="384"/>
      <c r="L91" s="384"/>
      <c r="M91" s="385"/>
      <c r="N91" s="99"/>
    </row>
    <row r="92" spans="2:14" ht="27">
      <c r="B92" s="103" t="s">
        <v>103</v>
      </c>
      <c r="C92" s="104" t="s">
        <v>325</v>
      </c>
      <c r="D92" s="8">
        <v>60000</v>
      </c>
      <c r="E92" s="2">
        <v>1</v>
      </c>
      <c r="F92" s="2">
        <v>1</v>
      </c>
      <c r="G92" s="2">
        <v>1</v>
      </c>
      <c r="H92" s="3">
        <f t="shared" si="1"/>
        <v>60000</v>
      </c>
      <c r="I92" s="383"/>
      <c r="J92" s="384"/>
      <c r="K92" s="384"/>
      <c r="L92" s="384"/>
      <c r="M92" s="385"/>
      <c r="N92" s="99"/>
    </row>
    <row r="93" spans="2:14">
      <c r="B93" s="13" t="s">
        <v>262</v>
      </c>
      <c r="C93" s="104" t="s">
        <v>326</v>
      </c>
      <c r="D93" s="9">
        <v>50000</v>
      </c>
      <c r="E93" s="5">
        <v>1</v>
      </c>
      <c r="F93" s="5">
        <v>1</v>
      </c>
      <c r="G93" s="5">
        <v>1</v>
      </c>
      <c r="H93" s="4">
        <f t="shared" si="1"/>
        <v>50000</v>
      </c>
      <c r="I93" s="425" t="s">
        <v>264</v>
      </c>
      <c r="J93" s="426"/>
      <c r="K93" s="426"/>
      <c r="L93" s="426"/>
      <c r="M93" s="427"/>
      <c r="N93" s="99"/>
    </row>
    <row r="94" spans="2:14">
      <c r="B94" s="13" t="s">
        <v>102</v>
      </c>
      <c r="C94" s="104" t="s">
        <v>265</v>
      </c>
      <c r="D94" s="9">
        <v>50000</v>
      </c>
      <c r="E94" s="5">
        <v>1</v>
      </c>
      <c r="F94" s="5">
        <v>1</v>
      </c>
      <c r="G94" s="5">
        <v>1</v>
      </c>
      <c r="H94" s="4">
        <f t="shared" si="1"/>
        <v>50000</v>
      </c>
      <c r="I94" s="425" t="s">
        <v>268</v>
      </c>
      <c r="J94" s="426"/>
      <c r="K94" s="426"/>
      <c r="L94" s="426"/>
      <c r="M94" s="427"/>
      <c r="N94" s="99"/>
    </row>
    <row r="95" spans="2:14">
      <c r="B95" s="13" t="s">
        <v>101</v>
      </c>
      <c r="C95" s="104" t="s">
        <v>267</v>
      </c>
      <c r="D95" s="9">
        <v>200000</v>
      </c>
      <c r="E95" s="5">
        <v>1</v>
      </c>
      <c r="F95" s="5">
        <v>1</v>
      </c>
      <c r="G95" s="5">
        <v>1</v>
      </c>
      <c r="H95" s="4">
        <f t="shared" si="1"/>
        <v>200000</v>
      </c>
      <c r="I95" s="425" t="s">
        <v>268</v>
      </c>
      <c r="J95" s="426"/>
      <c r="K95" s="426"/>
      <c r="L95" s="426"/>
      <c r="M95" s="427"/>
      <c r="N95" s="99"/>
    </row>
    <row r="96" spans="2:14">
      <c r="B96" s="13" t="s">
        <v>100</v>
      </c>
      <c r="C96" s="104" t="s">
        <v>269</v>
      </c>
      <c r="D96" s="9">
        <v>100000</v>
      </c>
      <c r="E96" s="5">
        <v>1</v>
      </c>
      <c r="F96" s="5">
        <v>1</v>
      </c>
      <c r="G96" s="5">
        <v>1</v>
      </c>
      <c r="H96" s="4">
        <f t="shared" si="1"/>
        <v>100000</v>
      </c>
      <c r="I96" s="425" t="s">
        <v>268</v>
      </c>
      <c r="J96" s="426"/>
      <c r="K96" s="426"/>
      <c r="L96" s="426"/>
      <c r="M96" s="427"/>
      <c r="N96" s="99"/>
    </row>
    <row r="97" spans="2:14" ht="17.25" thickBot="1">
      <c r="B97" s="225" t="s">
        <v>271</v>
      </c>
      <c r="C97" s="123" t="s">
        <v>293</v>
      </c>
      <c r="D97" s="124">
        <v>50000</v>
      </c>
      <c r="E97" s="125">
        <v>1</v>
      </c>
      <c r="F97" s="125">
        <v>1</v>
      </c>
      <c r="G97" s="125">
        <v>1</v>
      </c>
      <c r="H97" s="126">
        <f t="shared" si="1"/>
        <v>50000</v>
      </c>
      <c r="I97" s="457"/>
      <c r="J97" s="458"/>
      <c r="K97" s="458"/>
      <c r="L97" s="458"/>
      <c r="M97" s="459"/>
      <c r="N97" s="99"/>
    </row>
    <row r="98" spans="2:14" ht="17.25" thickTop="1">
      <c r="B98" s="477" t="s">
        <v>327</v>
      </c>
      <c r="C98" s="478"/>
      <c r="D98" s="478"/>
      <c r="E98" s="478"/>
      <c r="F98" s="478"/>
      <c r="G98" s="478"/>
      <c r="H98" s="127">
        <f>SUM(H77:H97)-SUM(H93:H96)</f>
        <v>6000000</v>
      </c>
      <c r="I98" s="454" t="s">
        <v>328</v>
      </c>
      <c r="J98" s="455"/>
      <c r="K98" s="455"/>
      <c r="L98" s="455"/>
      <c r="M98" s="456"/>
      <c r="N98" s="99"/>
    </row>
    <row r="99" spans="2:14" ht="17.25" thickBot="1">
      <c r="B99" s="490" t="s">
        <v>329</v>
      </c>
      <c r="C99" s="491"/>
      <c r="D99" s="491"/>
      <c r="E99" s="491"/>
      <c r="F99" s="491"/>
      <c r="G99" s="491"/>
      <c r="H99" s="128">
        <f>SUM(H77:H97)</f>
        <v>6400000</v>
      </c>
      <c r="I99" s="451" t="s">
        <v>330</v>
      </c>
      <c r="J99" s="452"/>
      <c r="K99" s="452"/>
      <c r="L99" s="452"/>
      <c r="M99" s="453"/>
      <c r="N99" s="99"/>
    </row>
    <row r="100" spans="2:14">
      <c r="N100" s="99"/>
    </row>
    <row r="101" spans="2:14" ht="17.25" thickBot="1">
      <c r="B101" s="19" t="s">
        <v>331</v>
      </c>
      <c r="N101" s="99"/>
    </row>
    <row r="102" spans="2:14">
      <c r="B102" s="100" t="s">
        <v>307</v>
      </c>
      <c r="C102" s="116" t="s">
        <v>279</v>
      </c>
      <c r="D102" s="117">
        <v>20000</v>
      </c>
      <c r="E102" s="118">
        <v>10</v>
      </c>
      <c r="F102" s="118">
        <v>1</v>
      </c>
      <c r="G102" s="118">
        <v>1</v>
      </c>
      <c r="H102" s="117">
        <f>D102*E102*F102*G102</f>
        <v>200000</v>
      </c>
      <c r="I102" s="440" t="s">
        <v>280</v>
      </c>
      <c r="J102" s="441"/>
      <c r="K102" s="441"/>
      <c r="L102" s="441"/>
      <c r="M102" s="442"/>
      <c r="N102" s="99"/>
    </row>
    <row r="103" spans="2:14">
      <c r="B103" s="103" t="s">
        <v>332</v>
      </c>
      <c r="C103" s="104" t="s">
        <v>333</v>
      </c>
      <c r="D103" s="4">
        <v>2000</v>
      </c>
      <c r="E103" s="5">
        <v>10</v>
      </c>
      <c r="F103" s="5">
        <v>1</v>
      </c>
      <c r="G103" s="5">
        <v>1</v>
      </c>
      <c r="H103" s="4">
        <f>D103*E103*F103*G103</f>
        <v>20000</v>
      </c>
      <c r="I103" s="437" t="s">
        <v>280</v>
      </c>
      <c r="J103" s="438"/>
      <c r="K103" s="438"/>
      <c r="L103" s="438"/>
      <c r="M103" s="439"/>
      <c r="N103" s="99"/>
    </row>
    <row r="104" spans="2:14" ht="37.5" customHeight="1">
      <c r="B104" s="7" t="s">
        <v>116</v>
      </c>
      <c r="C104" s="6" t="s">
        <v>309</v>
      </c>
      <c r="D104" s="9">
        <v>20000</v>
      </c>
      <c r="E104" s="5">
        <v>1</v>
      </c>
      <c r="F104" s="5">
        <v>1</v>
      </c>
      <c r="G104" s="5">
        <v>1</v>
      </c>
      <c r="H104" s="4">
        <f>D104*E104*F104*G104</f>
        <v>20000</v>
      </c>
      <c r="I104" s="443" t="s">
        <v>334</v>
      </c>
      <c r="J104" s="438"/>
      <c r="K104" s="438"/>
      <c r="L104" s="438"/>
      <c r="M104" s="439"/>
      <c r="N104" s="99"/>
    </row>
    <row r="105" spans="2:14">
      <c r="B105" s="7" t="s">
        <v>123</v>
      </c>
      <c r="C105" s="6" t="s">
        <v>312</v>
      </c>
      <c r="D105" s="9">
        <v>300000</v>
      </c>
      <c r="E105" s="5">
        <v>1</v>
      </c>
      <c r="F105" s="5">
        <v>1</v>
      </c>
      <c r="G105" s="5">
        <v>1</v>
      </c>
      <c r="H105" s="14">
        <f>D105*E105*F105*G105</f>
        <v>300000</v>
      </c>
      <c r="I105" s="437" t="s">
        <v>284</v>
      </c>
      <c r="J105" s="438"/>
      <c r="K105" s="438"/>
      <c r="L105" s="438"/>
      <c r="M105" s="439"/>
      <c r="N105" s="99"/>
    </row>
    <row r="106" spans="2:14">
      <c r="B106" s="7" t="s">
        <v>98</v>
      </c>
      <c r="C106" s="6" t="s">
        <v>285</v>
      </c>
      <c r="D106" s="4">
        <v>25000</v>
      </c>
      <c r="E106" s="5">
        <v>10</v>
      </c>
      <c r="F106" s="5">
        <v>1</v>
      </c>
      <c r="G106" s="5">
        <v>1</v>
      </c>
      <c r="H106" s="4">
        <f>D106*E106*F106*G106</f>
        <v>250000</v>
      </c>
      <c r="I106" s="437" t="s">
        <v>280</v>
      </c>
      <c r="J106" s="438"/>
      <c r="K106" s="438"/>
      <c r="L106" s="438"/>
      <c r="M106" s="439"/>
      <c r="N106" s="99"/>
    </row>
    <row r="107" spans="2:14">
      <c r="B107" s="7" t="s">
        <v>96</v>
      </c>
      <c r="C107" s="6" t="s">
        <v>315</v>
      </c>
      <c r="D107" s="4" t="s">
        <v>142</v>
      </c>
      <c r="E107" s="5" t="s">
        <v>142</v>
      </c>
      <c r="F107" s="5" t="s">
        <v>142</v>
      </c>
      <c r="G107" s="5" t="s">
        <v>142</v>
      </c>
      <c r="H107" s="5" t="s">
        <v>248</v>
      </c>
      <c r="I107" s="437" t="s">
        <v>244</v>
      </c>
      <c r="J107" s="438"/>
      <c r="K107" s="438"/>
      <c r="L107" s="438"/>
      <c r="M107" s="439"/>
      <c r="N107" s="99"/>
    </row>
    <row r="108" spans="2:14">
      <c r="B108" s="7" t="s">
        <v>115</v>
      </c>
      <c r="C108" s="6" t="s">
        <v>318</v>
      </c>
      <c r="D108" s="9">
        <v>200000</v>
      </c>
      <c r="E108" s="5">
        <v>1</v>
      </c>
      <c r="F108" s="5">
        <v>1</v>
      </c>
      <c r="G108" s="5">
        <v>1</v>
      </c>
      <c r="H108" s="4">
        <f>D108*E108*F108*G108</f>
        <v>200000</v>
      </c>
      <c r="I108" s="437" t="s">
        <v>284</v>
      </c>
      <c r="J108" s="438"/>
      <c r="K108" s="438"/>
      <c r="L108" s="438"/>
      <c r="M108" s="439"/>
      <c r="N108" s="99"/>
    </row>
    <row r="109" spans="2:14">
      <c r="B109" s="13" t="s">
        <v>287</v>
      </c>
      <c r="C109" s="105" t="s">
        <v>288</v>
      </c>
      <c r="D109" s="108">
        <v>300000</v>
      </c>
      <c r="E109" s="107">
        <v>1</v>
      </c>
      <c r="F109" s="107">
        <v>1</v>
      </c>
      <c r="G109" s="107">
        <v>1</v>
      </c>
      <c r="H109" s="108">
        <f>D109*E109*F109*G109</f>
        <v>300000</v>
      </c>
      <c r="I109" s="428" t="s">
        <v>335</v>
      </c>
      <c r="J109" s="429"/>
      <c r="K109" s="429"/>
      <c r="L109" s="429"/>
      <c r="M109" s="430"/>
      <c r="N109" s="99"/>
    </row>
    <row r="110" spans="2:14">
      <c r="B110" s="13" t="s">
        <v>94</v>
      </c>
      <c r="C110" s="105" t="s">
        <v>336</v>
      </c>
      <c r="D110" s="108">
        <v>2000</v>
      </c>
      <c r="E110" s="107">
        <v>10</v>
      </c>
      <c r="F110" s="107">
        <v>1</v>
      </c>
      <c r="G110" s="107">
        <v>1</v>
      </c>
      <c r="H110" s="108">
        <f>D110*E110*F110*G110</f>
        <v>20000</v>
      </c>
      <c r="I110" s="428" t="s">
        <v>335</v>
      </c>
      <c r="J110" s="429"/>
      <c r="K110" s="429"/>
      <c r="L110" s="429"/>
      <c r="M110" s="430"/>
      <c r="N110" s="99"/>
    </row>
    <row r="111" spans="2:14" ht="17.25" thickBot="1">
      <c r="B111" s="109" t="s">
        <v>271</v>
      </c>
      <c r="C111" s="110" t="s">
        <v>293</v>
      </c>
      <c r="D111" s="113">
        <v>50000</v>
      </c>
      <c r="E111" s="112">
        <v>1</v>
      </c>
      <c r="F111" s="112">
        <v>1</v>
      </c>
      <c r="G111" s="112">
        <v>1</v>
      </c>
      <c r="H111" s="113">
        <f>D111*E111*F111*G111</f>
        <v>50000</v>
      </c>
      <c r="I111" s="431" t="s">
        <v>335</v>
      </c>
      <c r="J111" s="432"/>
      <c r="K111" s="432"/>
      <c r="L111" s="432"/>
      <c r="M111" s="433"/>
      <c r="N111" s="99"/>
    </row>
    <row r="112" spans="2:14" ht="18" thickTop="1" thickBot="1">
      <c r="B112" s="488" t="s">
        <v>295</v>
      </c>
      <c r="C112" s="489"/>
      <c r="D112" s="489"/>
      <c r="E112" s="489"/>
      <c r="F112" s="489"/>
      <c r="G112" s="489"/>
      <c r="H112" s="119">
        <f>SUM(H102:H111)</f>
        <v>1360000</v>
      </c>
      <c r="I112" s="444" t="s">
        <v>337</v>
      </c>
      <c r="J112" s="445"/>
      <c r="K112" s="445"/>
      <c r="L112" s="445"/>
      <c r="M112" s="446"/>
      <c r="N112" s="99"/>
    </row>
    <row r="113" spans="2:14" ht="17.25" thickBot="1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1"/>
    </row>
    <row r="114" spans="2:14" ht="17.25" thickBot="1"/>
    <row r="115" spans="2:14">
      <c r="B115" s="96" t="s">
        <v>338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8"/>
    </row>
    <row r="116" spans="2:14">
      <c r="B116" s="19"/>
      <c r="C116" s="19"/>
      <c r="N116" s="99"/>
    </row>
    <row r="117" spans="2:14" ht="17.25" thickBot="1">
      <c r="B117" s="19" t="s">
        <v>298</v>
      </c>
      <c r="N117" s="99"/>
    </row>
    <row r="118" spans="2:14">
      <c r="B118" s="100" t="s">
        <v>339</v>
      </c>
      <c r="C118" s="101" t="s">
        <v>300</v>
      </c>
      <c r="D118" s="230" t="s">
        <v>340</v>
      </c>
      <c r="E118" s="102" t="s">
        <v>341</v>
      </c>
      <c r="F118" s="102" t="s">
        <v>342</v>
      </c>
      <c r="G118" s="102" t="s">
        <v>343</v>
      </c>
      <c r="H118" s="230" t="s">
        <v>305</v>
      </c>
      <c r="I118" s="447" t="s">
        <v>344</v>
      </c>
      <c r="J118" s="448"/>
      <c r="K118" s="448"/>
      <c r="L118" s="448"/>
      <c r="M118" s="449"/>
      <c r="N118" s="99"/>
    </row>
    <row r="119" spans="2:14">
      <c r="B119" s="103" t="s">
        <v>307</v>
      </c>
      <c r="C119" s="104" t="s">
        <v>279</v>
      </c>
      <c r="D119" s="8">
        <v>20000</v>
      </c>
      <c r="E119" s="2">
        <v>10</v>
      </c>
      <c r="F119" s="2">
        <v>1</v>
      </c>
      <c r="G119" s="2">
        <v>1</v>
      </c>
      <c r="H119" s="3">
        <f>D119*E119*F119*G119</f>
        <v>200000</v>
      </c>
      <c r="I119" s="383" t="s">
        <v>232</v>
      </c>
      <c r="J119" s="384"/>
      <c r="K119" s="384"/>
      <c r="L119" s="384"/>
      <c r="M119" s="385"/>
      <c r="N119" s="99"/>
    </row>
    <row r="120" spans="2:14">
      <c r="B120" s="103" t="s">
        <v>332</v>
      </c>
      <c r="C120" s="104" t="s">
        <v>308</v>
      </c>
      <c r="D120" s="8">
        <v>2000</v>
      </c>
      <c r="E120" s="2">
        <v>10</v>
      </c>
      <c r="F120" s="2">
        <v>1</v>
      </c>
      <c r="G120" s="2">
        <v>1</v>
      </c>
      <c r="H120" s="3">
        <f>D120*E120*F120*G120</f>
        <v>20000</v>
      </c>
      <c r="I120" s="383" t="s">
        <v>280</v>
      </c>
      <c r="J120" s="384"/>
      <c r="K120" s="384"/>
      <c r="L120" s="384"/>
      <c r="M120" s="385"/>
      <c r="N120" s="99"/>
    </row>
    <row r="121" spans="2:14" ht="37.5" customHeight="1">
      <c r="B121" s="7" t="s">
        <v>116</v>
      </c>
      <c r="C121" s="6" t="s">
        <v>309</v>
      </c>
      <c r="D121" s="9">
        <v>20000</v>
      </c>
      <c r="E121" s="5">
        <v>1</v>
      </c>
      <c r="F121" s="5">
        <v>1</v>
      </c>
      <c r="G121" s="5">
        <v>1</v>
      </c>
      <c r="H121" s="4">
        <f>D121*E121*F121*G121</f>
        <v>20000</v>
      </c>
      <c r="I121" s="450" t="s">
        <v>334</v>
      </c>
      <c r="J121" s="384"/>
      <c r="K121" s="384"/>
      <c r="L121" s="384"/>
      <c r="M121" s="385"/>
      <c r="N121" s="99"/>
    </row>
    <row r="122" spans="2:14">
      <c r="B122" s="103" t="s">
        <v>98</v>
      </c>
      <c r="C122" s="104" t="s">
        <v>285</v>
      </c>
      <c r="D122" s="8">
        <v>25000</v>
      </c>
      <c r="E122" s="2">
        <v>10</v>
      </c>
      <c r="F122" s="2">
        <v>1</v>
      </c>
      <c r="G122" s="2">
        <v>3</v>
      </c>
      <c r="H122" s="3">
        <f>D122*E122*F122*G122</f>
        <v>750000</v>
      </c>
      <c r="I122" s="383" t="s">
        <v>314</v>
      </c>
      <c r="J122" s="384"/>
      <c r="K122" s="384"/>
      <c r="L122" s="384"/>
      <c r="M122" s="385"/>
      <c r="N122" s="99"/>
    </row>
    <row r="123" spans="2:14">
      <c r="B123" s="103" t="s">
        <v>96</v>
      </c>
      <c r="C123" s="104" t="s">
        <v>345</v>
      </c>
      <c r="D123" s="8" t="s">
        <v>142</v>
      </c>
      <c r="E123" s="2" t="s">
        <v>142</v>
      </c>
      <c r="F123" s="2" t="s">
        <v>142</v>
      </c>
      <c r="G123" s="2" t="s">
        <v>142</v>
      </c>
      <c r="H123" s="3">
        <v>0</v>
      </c>
      <c r="I123" s="383" t="s">
        <v>244</v>
      </c>
      <c r="J123" s="384"/>
      <c r="K123" s="384"/>
      <c r="L123" s="384"/>
      <c r="M123" s="385"/>
      <c r="N123" s="99"/>
    </row>
    <row r="124" spans="2:14">
      <c r="B124" s="103" t="s">
        <v>109</v>
      </c>
      <c r="C124" s="104" t="s">
        <v>316</v>
      </c>
      <c r="D124" s="8" t="s">
        <v>142</v>
      </c>
      <c r="E124" s="2" t="s">
        <v>142</v>
      </c>
      <c r="F124" s="2" t="s">
        <v>142</v>
      </c>
      <c r="G124" s="2" t="s">
        <v>142</v>
      </c>
      <c r="H124" s="3">
        <v>0</v>
      </c>
      <c r="I124" s="383" t="s">
        <v>244</v>
      </c>
      <c r="J124" s="384"/>
      <c r="K124" s="384"/>
      <c r="L124" s="384"/>
      <c r="M124" s="385"/>
      <c r="N124" s="99"/>
    </row>
    <row r="125" spans="2:14">
      <c r="B125" s="103" t="s">
        <v>115</v>
      </c>
      <c r="C125" s="104" t="s">
        <v>346</v>
      </c>
      <c r="D125" s="8">
        <v>200000</v>
      </c>
      <c r="E125" s="2">
        <v>1</v>
      </c>
      <c r="F125" s="2">
        <v>1</v>
      </c>
      <c r="G125" s="2">
        <v>1</v>
      </c>
      <c r="H125" s="3">
        <f>D125*E125*F125*G125</f>
        <v>200000</v>
      </c>
      <c r="I125" s="383"/>
      <c r="J125" s="384"/>
      <c r="K125" s="384"/>
      <c r="L125" s="384"/>
      <c r="M125" s="385"/>
      <c r="N125" s="99"/>
    </row>
    <row r="126" spans="2:14" ht="27">
      <c r="B126" s="475" t="s">
        <v>287</v>
      </c>
      <c r="C126" s="104" t="s">
        <v>319</v>
      </c>
      <c r="D126" s="8">
        <v>15000</v>
      </c>
      <c r="E126" s="2">
        <v>1</v>
      </c>
      <c r="F126" s="2">
        <v>250</v>
      </c>
      <c r="G126" s="2">
        <v>1</v>
      </c>
      <c r="H126" s="3">
        <f>D126*E126*F126*G126</f>
        <v>3750000</v>
      </c>
      <c r="I126" s="383" t="s">
        <v>320</v>
      </c>
      <c r="J126" s="384"/>
      <c r="K126" s="384"/>
      <c r="L126" s="384"/>
      <c r="M126" s="385"/>
      <c r="N126" s="99"/>
    </row>
    <row r="127" spans="2:14">
      <c r="B127" s="476"/>
      <c r="C127" s="104" t="s">
        <v>347</v>
      </c>
      <c r="D127" s="8">
        <v>300000</v>
      </c>
      <c r="E127" s="2">
        <v>1</v>
      </c>
      <c r="F127" s="2">
        <v>1</v>
      </c>
      <c r="G127" s="2">
        <v>1</v>
      </c>
      <c r="H127" s="3">
        <f>D127*E127*F127*G127</f>
        <v>300000</v>
      </c>
      <c r="I127" s="383"/>
      <c r="J127" s="384"/>
      <c r="K127" s="384"/>
      <c r="L127" s="384"/>
      <c r="M127" s="385"/>
      <c r="N127" s="99"/>
    </row>
    <row r="128" spans="2:14">
      <c r="B128" s="103" t="s">
        <v>108</v>
      </c>
      <c r="C128" s="104" t="s">
        <v>321</v>
      </c>
      <c r="D128" s="8" t="s">
        <v>32</v>
      </c>
      <c r="E128" s="2" t="s">
        <v>142</v>
      </c>
      <c r="F128" s="2" t="s">
        <v>142</v>
      </c>
      <c r="G128" s="2" t="s">
        <v>142</v>
      </c>
      <c r="H128" s="3">
        <v>0</v>
      </c>
      <c r="I128" s="383" t="s">
        <v>348</v>
      </c>
      <c r="J128" s="384"/>
      <c r="K128" s="384"/>
      <c r="L128" s="384"/>
      <c r="M128" s="385"/>
      <c r="N128" s="99"/>
    </row>
    <row r="129" spans="2:14">
      <c r="B129" s="103" t="s">
        <v>94</v>
      </c>
      <c r="C129" s="104" t="s">
        <v>336</v>
      </c>
      <c r="D129" s="8">
        <v>2000</v>
      </c>
      <c r="E129" s="2">
        <v>10</v>
      </c>
      <c r="F129" s="2">
        <v>1</v>
      </c>
      <c r="G129" s="2">
        <v>1</v>
      </c>
      <c r="H129" s="3">
        <f t="shared" ref="H129:H138" si="2">D129*E129*F129*G129</f>
        <v>20000</v>
      </c>
      <c r="I129" s="383"/>
      <c r="J129" s="384"/>
      <c r="K129" s="384"/>
      <c r="L129" s="384"/>
      <c r="M129" s="385"/>
      <c r="N129" s="99"/>
    </row>
    <row r="130" spans="2:14">
      <c r="B130" s="103" t="s">
        <v>107</v>
      </c>
      <c r="C130" s="104" t="s">
        <v>257</v>
      </c>
      <c r="D130" s="8">
        <v>50000</v>
      </c>
      <c r="E130" s="2">
        <v>1</v>
      </c>
      <c r="F130" s="2">
        <v>1</v>
      </c>
      <c r="G130" s="2">
        <v>1</v>
      </c>
      <c r="H130" s="3">
        <f t="shared" si="2"/>
        <v>50000</v>
      </c>
      <c r="I130" s="383"/>
      <c r="J130" s="384"/>
      <c r="K130" s="384"/>
      <c r="L130" s="384"/>
      <c r="M130" s="385"/>
      <c r="N130" s="99"/>
    </row>
    <row r="131" spans="2:14">
      <c r="B131" s="103" t="s">
        <v>106</v>
      </c>
      <c r="C131" s="104" t="s">
        <v>323</v>
      </c>
      <c r="D131" s="8">
        <v>10000</v>
      </c>
      <c r="E131" s="2">
        <v>3</v>
      </c>
      <c r="F131" s="2">
        <v>1</v>
      </c>
      <c r="G131" s="2">
        <v>1</v>
      </c>
      <c r="H131" s="3">
        <f t="shared" si="2"/>
        <v>30000</v>
      </c>
      <c r="I131" s="383"/>
      <c r="J131" s="384"/>
      <c r="K131" s="384"/>
      <c r="L131" s="384"/>
      <c r="M131" s="385"/>
      <c r="N131" s="99"/>
    </row>
    <row r="132" spans="2:14">
      <c r="B132" s="103" t="s">
        <v>104</v>
      </c>
      <c r="C132" s="104" t="s">
        <v>324</v>
      </c>
      <c r="D132" s="8">
        <v>50000</v>
      </c>
      <c r="E132" s="2">
        <v>5</v>
      </c>
      <c r="F132" s="2">
        <v>1</v>
      </c>
      <c r="G132" s="2">
        <v>1</v>
      </c>
      <c r="H132" s="3">
        <f t="shared" si="2"/>
        <v>250000</v>
      </c>
      <c r="I132" s="383"/>
      <c r="J132" s="384"/>
      <c r="K132" s="384"/>
      <c r="L132" s="384"/>
      <c r="M132" s="385"/>
      <c r="N132" s="99"/>
    </row>
    <row r="133" spans="2:14" ht="27">
      <c r="B133" s="7" t="s">
        <v>103</v>
      </c>
      <c r="C133" s="6" t="s">
        <v>325</v>
      </c>
      <c r="D133" s="9">
        <v>60000</v>
      </c>
      <c r="E133" s="5">
        <v>1</v>
      </c>
      <c r="F133" s="5">
        <v>1</v>
      </c>
      <c r="G133" s="5">
        <v>1</v>
      </c>
      <c r="H133" s="4">
        <f t="shared" si="2"/>
        <v>60000</v>
      </c>
      <c r="I133" s="383"/>
      <c r="J133" s="384"/>
      <c r="K133" s="384"/>
      <c r="L133" s="384"/>
      <c r="M133" s="385"/>
      <c r="N133" s="99"/>
    </row>
    <row r="134" spans="2:14">
      <c r="B134" s="13" t="s">
        <v>262</v>
      </c>
      <c r="C134" s="6" t="s">
        <v>326</v>
      </c>
      <c r="D134" s="9">
        <v>50000</v>
      </c>
      <c r="E134" s="5">
        <v>1</v>
      </c>
      <c r="F134" s="5">
        <v>1</v>
      </c>
      <c r="G134" s="5">
        <v>1</v>
      </c>
      <c r="H134" s="4">
        <f t="shared" si="2"/>
        <v>50000</v>
      </c>
      <c r="I134" s="425" t="s">
        <v>268</v>
      </c>
      <c r="J134" s="426"/>
      <c r="K134" s="426"/>
      <c r="L134" s="426"/>
      <c r="M134" s="427"/>
      <c r="N134" s="99"/>
    </row>
    <row r="135" spans="2:14">
      <c r="B135" s="13" t="s">
        <v>102</v>
      </c>
      <c r="C135" s="6" t="s">
        <v>265</v>
      </c>
      <c r="D135" s="9">
        <v>50000</v>
      </c>
      <c r="E135" s="5">
        <v>1</v>
      </c>
      <c r="F135" s="5">
        <v>1</v>
      </c>
      <c r="G135" s="5">
        <v>1</v>
      </c>
      <c r="H135" s="4">
        <f t="shared" si="2"/>
        <v>50000</v>
      </c>
      <c r="I135" s="425" t="s">
        <v>268</v>
      </c>
      <c r="J135" s="426"/>
      <c r="K135" s="426"/>
      <c r="L135" s="426"/>
      <c r="M135" s="427"/>
      <c r="N135" s="99"/>
    </row>
    <row r="136" spans="2:14">
      <c r="B136" s="13" t="s">
        <v>101</v>
      </c>
      <c r="C136" s="6" t="s">
        <v>349</v>
      </c>
      <c r="D136" s="9">
        <v>200000</v>
      </c>
      <c r="E136" s="5">
        <v>1</v>
      </c>
      <c r="F136" s="5">
        <v>1</v>
      </c>
      <c r="G136" s="5">
        <v>1</v>
      </c>
      <c r="H136" s="4">
        <f t="shared" si="2"/>
        <v>200000</v>
      </c>
      <c r="I136" s="425" t="s">
        <v>350</v>
      </c>
      <c r="J136" s="426"/>
      <c r="K136" s="426"/>
      <c r="L136" s="426"/>
      <c r="M136" s="427"/>
      <c r="N136" s="99"/>
    </row>
    <row r="137" spans="2:14">
      <c r="B137" s="13" t="s">
        <v>100</v>
      </c>
      <c r="C137" s="6" t="s">
        <v>269</v>
      </c>
      <c r="D137" s="9">
        <v>100000</v>
      </c>
      <c r="E137" s="5">
        <v>1</v>
      </c>
      <c r="F137" s="5">
        <v>1</v>
      </c>
      <c r="G137" s="5">
        <v>1</v>
      </c>
      <c r="H137" s="4">
        <f t="shared" si="2"/>
        <v>100000</v>
      </c>
      <c r="I137" s="425" t="s">
        <v>268</v>
      </c>
      <c r="J137" s="426"/>
      <c r="K137" s="426"/>
      <c r="L137" s="426"/>
      <c r="M137" s="427"/>
      <c r="N137" s="99"/>
    </row>
    <row r="138" spans="2:14" ht="17.25" thickBot="1">
      <c r="B138" s="227" t="s">
        <v>271</v>
      </c>
      <c r="C138" s="226" t="s">
        <v>293</v>
      </c>
      <c r="D138" s="12">
        <v>50000</v>
      </c>
      <c r="E138" s="11">
        <v>1</v>
      </c>
      <c r="F138" s="11">
        <v>1</v>
      </c>
      <c r="G138" s="11">
        <v>1</v>
      </c>
      <c r="H138" s="10">
        <f t="shared" si="2"/>
        <v>50000</v>
      </c>
      <c r="I138" s="416"/>
      <c r="J138" s="417"/>
      <c r="K138" s="417"/>
      <c r="L138" s="417"/>
      <c r="M138" s="418"/>
      <c r="N138" s="99"/>
    </row>
    <row r="139" spans="2:14" ht="17.25" thickTop="1">
      <c r="B139" s="477" t="s">
        <v>124</v>
      </c>
      <c r="C139" s="478"/>
      <c r="D139" s="478"/>
      <c r="E139" s="478"/>
      <c r="F139" s="478"/>
      <c r="G139" s="478"/>
      <c r="H139" s="127">
        <f>SUM(H119:H138)-SUM(H134:H137)</f>
        <v>5700000</v>
      </c>
      <c r="I139" s="419" t="s">
        <v>330</v>
      </c>
      <c r="J139" s="420"/>
      <c r="K139" s="420"/>
      <c r="L139" s="420"/>
      <c r="M139" s="421"/>
      <c r="N139" s="99"/>
    </row>
    <row r="140" spans="2:14" ht="17.25" thickBot="1">
      <c r="B140" s="490" t="s">
        <v>329</v>
      </c>
      <c r="C140" s="491"/>
      <c r="D140" s="491"/>
      <c r="E140" s="491"/>
      <c r="F140" s="491"/>
      <c r="G140" s="491"/>
      <c r="H140" s="128">
        <f>SUM(H119:H138)</f>
        <v>6100000</v>
      </c>
      <c r="I140" s="422" t="s">
        <v>330</v>
      </c>
      <c r="J140" s="423"/>
      <c r="K140" s="423"/>
      <c r="L140" s="423"/>
      <c r="M140" s="424"/>
      <c r="N140" s="99"/>
    </row>
    <row r="141" spans="2:14">
      <c r="N141" s="99"/>
    </row>
    <row r="142" spans="2:14" ht="17.25" thickBot="1">
      <c r="B142" s="19" t="s">
        <v>351</v>
      </c>
      <c r="N142" s="99"/>
    </row>
    <row r="143" spans="2:14">
      <c r="B143" s="100" t="s">
        <v>352</v>
      </c>
      <c r="C143" s="116" t="s">
        <v>279</v>
      </c>
      <c r="D143" s="117">
        <v>20000</v>
      </c>
      <c r="E143" s="118">
        <v>10</v>
      </c>
      <c r="F143" s="118">
        <v>1</v>
      </c>
      <c r="G143" s="118">
        <v>1</v>
      </c>
      <c r="H143" s="1">
        <f>D143*E143*F143*G143</f>
        <v>200000</v>
      </c>
      <c r="I143" s="380" t="s">
        <v>280</v>
      </c>
      <c r="J143" s="381"/>
      <c r="K143" s="381"/>
      <c r="L143" s="381"/>
      <c r="M143" s="382"/>
      <c r="N143" s="99"/>
    </row>
    <row r="144" spans="2:14">
      <c r="B144" s="103" t="s">
        <v>332</v>
      </c>
      <c r="C144" s="104" t="s">
        <v>308</v>
      </c>
      <c r="D144" s="4">
        <v>2000</v>
      </c>
      <c r="E144" s="5">
        <v>10</v>
      </c>
      <c r="F144" s="5">
        <v>1</v>
      </c>
      <c r="G144" s="5">
        <v>1</v>
      </c>
      <c r="H144" s="3">
        <f>D144*E144*F144*G144</f>
        <v>20000</v>
      </c>
      <c r="I144" s="383" t="s">
        <v>280</v>
      </c>
      <c r="J144" s="384"/>
      <c r="K144" s="384"/>
      <c r="L144" s="384"/>
      <c r="M144" s="385"/>
      <c r="N144" s="99"/>
    </row>
    <row r="145" spans="2:14">
      <c r="B145" s="7" t="s">
        <v>116</v>
      </c>
      <c r="C145" s="6" t="s">
        <v>309</v>
      </c>
      <c r="D145" s="9">
        <v>20000</v>
      </c>
      <c r="E145" s="5">
        <v>1</v>
      </c>
      <c r="F145" s="5">
        <v>1</v>
      </c>
      <c r="G145" s="5">
        <v>1</v>
      </c>
      <c r="H145" s="4">
        <f>D145*E145*F145*G145</f>
        <v>20000</v>
      </c>
      <c r="I145" s="383" t="s">
        <v>310</v>
      </c>
      <c r="J145" s="384"/>
      <c r="K145" s="384"/>
      <c r="L145" s="384"/>
      <c r="M145" s="385"/>
      <c r="N145" s="99"/>
    </row>
    <row r="146" spans="2:14">
      <c r="B146" s="103" t="s">
        <v>98</v>
      </c>
      <c r="C146" s="104" t="s">
        <v>285</v>
      </c>
      <c r="D146" s="3">
        <v>25000</v>
      </c>
      <c r="E146" s="2">
        <v>10</v>
      </c>
      <c r="F146" s="5">
        <v>1</v>
      </c>
      <c r="G146" s="2">
        <v>1</v>
      </c>
      <c r="H146" s="3">
        <f>D146*E146*F146*G146</f>
        <v>250000</v>
      </c>
      <c r="I146" s="383"/>
      <c r="J146" s="384"/>
      <c r="K146" s="384"/>
      <c r="L146" s="384"/>
      <c r="M146" s="385"/>
      <c r="N146" s="99"/>
    </row>
    <row r="147" spans="2:14">
      <c r="B147" s="103" t="s">
        <v>96</v>
      </c>
      <c r="C147" s="104" t="s">
        <v>315</v>
      </c>
      <c r="D147" s="4" t="s">
        <v>142</v>
      </c>
      <c r="E147" s="5" t="s">
        <v>142</v>
      </c>
      <c r="F147" s="5" t="s">
        <v>142</v>
      </c>
      <c r="G147" s="5" t="s">
        <v>142</v>
      </c>
      <c r="H147" s="5" t="s">
        <v>142</v>
      </c>
      <c r="I147" s="383" t="s">
        <v>244</v>
      </c>
      <c r="J147" s="384"/>
      <c r="K147" s="384"/>
      <c r="L147" s="384"/>
      <c r="M147" s="385"/>
      <c r="N147" s="99"/>
    </row>
    <row r="148" spans="2:14">
      <c r="B148" s="496" t="s">
        <v>115</v>
      </c>
      <c r="C148" s="494" t="s">
        <v>353</v>
      </c>
      <c r="D148" s="9">
        <v>200000</v>
      </c>
      <c r="E148" s="5">
        <v>1</v>
      </c>
      <c r="F148" s="5">
        <v>1</v>
      </c>
      <c r="G148" s="5">
        <v>1</v>
      </c>
      <c r="H148" s="4">
        <f>D148*E148*F148*G148</f>
        <v>200000</v>
      </c>
      <c r="I148" s="383" t="s">
        <v>313</v>
      </c>
      <c r="J148" s="384"/>
      <c r="K148" s="384"/>
      <c r="L148" s="384"/>
      <c r="M148" s="385"/>
      <c r="N148" s="99"/>
    </row>
    <row r="149" spans="2:14">
      <c r="B149" s="497"/>
      <c r="C149" s="495"/>
      <c r="D149" s="106">
        <v>300000</v>
      </c>
      <c r="E149" s="107">
        <v>1</v>
      </c>
      <c r="F149" s="107">
        <v>1</v>
      </c>
      <c r="G149" s="107">
        <v>1</v>
      </c>
      <c r="H149" s="108">
        <f>D149*E149*F149*G149</f>
        <v>300000</v>
      </c>
      <c r="I149" s="425" t="s">
        <v>354</v>
      </c>
      <c r="J149" s="426"/>
      <c r="K149" s="426"/>
      <c r="L149" s="426"/>
      <c r="M149" s="427"/>
      <c r="N149" s="99"/>
    </row>
    <row r="150" spans="2:14">
      <c r="B150" s="103" t="s">
        <v>287</v>
      </c>
      <c r="C150" s="104" t="s">
        <v>288</v>
      </c>
      <c r="D150" s="3">
        <v>300000</v>
      </c>
      <c r="E150" s="2">
        <v>1</v>
      </c>
      <c r="F150" s="2">
        <v>1</v>
      </c>
      <c r="G150" s="2">
        <v>1</v>
      </c>
      <c r="H150" s="108">
        <f>D150*E150*F150*G150</f>
        <v>300000</v>
      </c>
      <c r="I150" s="428" t="s">
        <v>355</v>
      </c>
      <c r="J150" s="429"/>
      <c r="K150" s="429"/>
      <c r="L150" s="429"/>
      <c r="M150" s="430"/>
      <c r="N150" s="99"/>
    </row>
    <row r="151" spans="2:14">
      <c r="B151" s="103" t="s">
        <v>94</v>
      </c>
      <c r="C151" s="104" t="s">
        <v>336</v>
      </c>
      <c r="D151" s="3">
        <v>2000</v>
      </c>
      <c r="E151" s="2">
        <v>10</v>
      </c>
      <c r="F151" s="2">
        <v>1</v>
      </c>
      <c r="G151" s="2">
        <v>1</v>
      </c>
      <c r="H151" s="108">
        <f>D151*E151*F151*G151</f>
        <v>20000</v>
      </c>
      <c r="I151" s="425" t="s">
        <v>335</v>
      </c>
      <c r="J151" s="426"/>
      <c r="K151" s="426"/>
      <c r="L151" s="426"/>
      <c r="M151" s="427"/>
      <c r="N151" s="99"/>
    </row>
    <row r="152" spans="2:14" ht="17.25" thickBot="1">
      <c r="B152" s="225" t="s">
        <v>270</v>
      </c>
      <c r="C152" s="123" t="s">
        <v>293</v>
      </c>
      <c r="D152" s="126">
        <v>50000</v>
      </c>
      <c r="E152" s="125">
        <v>1</v>
      </c>
      <c r="F152" s="125">
        <v>1</v>
      </c>
      <c r="G152" s="125">
        <v>1</v>
      </c>
      <c r="H152" s="113">
        <f>D152*E152*F152*G152</f>
        <v>50000</v>
      </c>
      <c r="I152" s="431" t="s">
        <v>335</v>
      </c>
      <c r="J152" s="432"/>
      <c r="K152" s="432"/>
      <c r="L152" s="432"/>
      <c r="M152" s="433"/>
      <c r="N152" s="99"/>
    </row>
    <row r="153" spans="2:14" ht="18" thickTop="1" thickBot="1">
      <c r="B153" s="488" t="s">
        <v>295</v>
      </c>
      <c r="C153" s="489"/>
      <c r="D153" s="489"/>
      <c r="E153" s="489"/>
      <c r="F153" s="489"/>
      <c r="G153" s="489"/>
      <c r="H153" s="119">
        <f>SUM(H143:H152)</f>
        <v>1360000</v>
      </c>
      <c r="I153" s="434" t="s">
        <v>356</v>
      </c>
      <c r="J153" s="435"/>
      <c r="K153" s="435"/>
      <c r="L153" s="435"/>
      <c r="M153" s="436"/>
      <c r="N153" s="99"/>
    </row>
    <row r="154" spans="2:14" ht="17.25" thickBot="1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1"/>
    </row>
    <row r="155" spans="2:14" ht="17.25" thickBot="1"/>
    <row r="156" spans="2:14">
      <c r="B156" s="96" t="s">
        <v>357</v>
      </c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8"/>
    </row>
    <row r="157" spans="2:14">
      <c r="B157" s="19"/>
      <c r="C157" s="19"/>
      <c r="N157" s="99"/>
    </row>
    <row r="158" spans="2:14" ht="17.25" thickBot="1">
      <c r="B158" s="19" t="s">
        <v>298</v>
      </c>
      <c r="N158" s="99"/>
    </row>
    <row r="159" spans="2:14">
      <c r="B159" s="100" t="s">
        <v>299</v>
      </c>
      <c r="C159" s="101" t="s">
        <v>300</v>
      </c>
      <c r="D159" s="230" t="s">
        <v>301</v>
      </c>
      <c r="E159" s="102" t="s">
        <v>341</v>
      </c>
      <c r="F159" s="102" t="s">
        <v>342</v>
      </c>
      <c r="G159" s="102" t="s">
        <v>343</v>
      </c>
      <c r="H159" s="230" t="s">
        <v>358</v>
      </c>
      <c r="I159" s="405" t="s">
        <v>306</v>
      </c>
      <c r="J159" s="405"/>
      <c r="K159" s="405"/>
      <c r="L159" s="405"/>
      <c r="M159" s="406"/>
      <c r="N159" s="99"/>
    </row>
    <row r="160" spans="2:14">
      <c r="B160" s="103" t="s">
        <v>230</v>
      </c>
      <c r="C160" s="104" t="s">
        <v>279</v>
      </c>
      <c r="D160" s="8">
        <v>20000</v>
      </c>
      <c r="E160" s="2">
        <v>10</v>
      </c>
      <c r="F160" s="2">
        <v>1</v>
      </c>
      <c r="G160" s="2">
        <v>1</v>
      </c>
      <c r="H160" s="3">
        <f>D160*E160*F160*G160</f>
        <v>200000</v>
      </c>
      <c r="I160" s="403" t="s">
        <v>280</v>
      </c>
      <c r="J160" s="403"/>
      <c r="K160" s="403"/>
      <c r="L160" s="403"/>
      <c r="M160" s="404"/>
      <c r="N160" s="99"/>
    </row>
    <row r="161" spans="2:14">
      <c r="B161" s="103" t="s">
        <v>332</v>
      </c>
      <c r="C161" s="104" t="s">
        <v>308</v>
      </c>
      <c r="D161" s="8">
        <v>2000</v>
      </c>
      <c r="E161" s="2">
        <v>10</v>
      </c>
      <c r="F161" s="2">
        <v>1</v>
      </c>
      <c r="G161" s="2">
        <v>1</v>
      </c>
      <c r="H161" s="3">
        <f>D161*E161*F161*G161</f>
        <v>20000</v>
      </c>
      <c r="I161" s="403" t="s">
        <v>280</v>
      </c>
      <c r="J161" s="403"/>
      <c r="K161" s="403"/>
      <c r="L161" s="403"/>
      <c r="M161" s="404"/>
      <c r="N161" s="99"/>
    </row>
    <row r="162" spans="2:14">
      <c r="B162" s="103" t="s">
        <v>99</v>
      </c>
      <c r="C162" s="104" t="s">
        <v>283</v>
      </c>
      <c r="D162" s="8">
        <v>300000</v>
      </c>
      <c r="E162" s="2">
        <v>1</v>
      </c>
      <c r="F162" s="2">
        <v>1</v>
      </c>
      <c r="G162" s="2">
        <v>1</v>
      </c>
      <c r="H162" s="3">
        <f>D162*E162*F162*G162</f>
        <v>300000</v>
      </c>
      <c r="I162" s="403" t="s">
        <v>284</v>
      </c>
      <c r="J162" s="403"/>
      <c r="K162" s="403"/>
      <c r="L162" s="403"/>
      <c r="M162" s="404"/>
      <c r="N162" s="99"/>
    </row>
    <row r="163" spans="2:14">
      <c r="B163" s="103" t="s">
        <v>98</v>
      </c>
      <c r="C163" s="104" t="s">
        <v>285</v>
      </c>
      <c r="D163" s="8">
        <v>25000</v>
      </c>
      <c r="E163" s="2">
        <v>10</v>
      </c>
      <c r="F163" s="2">
        <v>1</v>
      </c>
      <c r="G163" s="2">
        <v>3</v>
      </c>
      <c r="H163" s="3">
        <f>D163*E163*F163*G163</f>
        <v>750000</v>
      </c>
      <c r="I163" s="228" t="s">
        <v>314</v>
      </c>
      <c r="J163" s="228"/>
      <c r="K163" s="228"/>
      <c r="L163" s="228"/>
      <c r="M163" s="229"/>
      <c r="N163" s="99"/>
    </row>
    <row r="164" spans="2:14">
      <c r="B164" s="103" t="s">
        <v>96</v>
      </c>
      <c r="C164" s="104" t="s">
        <v>315</v>
      </c>
      <c r="D164" s="8" t="s">
        <v>142</v>
      </c>
      <c r="E164" s="2" t="s">
        <v>142</v>
      </c>
      <c r="F164" s="2" t="s">
        <v>142</v>
      </c>
      <c r="G164" s="2" t="s">
        <v>142</v>
      </c>
      <c r="H164" s="3">
        <v>0</v>
      </c>
      <c r="I164" s="403" t="s">
        <v>244</v>
      </c>
      <c r="J164" s="403"/>
      <c r="K164" s="403"/>
      <c r="L164" s="403"/>
      <c r="M164" s="404"/>
      <c r="N164" s="99"/>
    </row>
    <row r="165" spans="2:14">
      <c r="B165" s="103" t="s">
        <v>109</v>
      </c>
      <c r="C165" s="104" t="s">
        <v>316</v>
      </c>
      <c r="D165" s="8" t="s">
        <v>142</v>
      </c>
      <c r="E165" s="2" t="s">
        <v>142</v>
      </c>
      <c r="F165" s="2" t="s">
        <v>142</v>
      </c>
      <c r="G165" s="2" t="s">
        <v>248</v>
      </c>
      <c r="H165" s="3">
        <v>0</v>
      </c>
      <c r="I165" s="403" t="s">
        <v>286</v>
      </c>
      <c r="J165" s="403"/>
      <c r="K165" s="403"/>
      <c r="L165" s="403"/>
      <c r="M165" s="404"/>
      <c r="N165" s="99"/>
    </row>
    <row r="166" spans="2:14" ht="27">
      <c r="B166" s="475" t="s">
        <v>359</v>
      </c>
      <c r="C166" s="104" t="s">
        <v>319</v>
      </c>
      <c r="D166" s="8">
        <v>15000</v>
      </c>
      <c r="E166" s="2">
        <v>1</v>
      </c>
      <c r="F166" s="2">
        <v>250</v>
      </c>
      <c r="G166" s="2">
        <v>1</v>
      </c>
      <c r="H166" s="3">
        <f>D166*E166*F166*G166</f>
        <v>3750000</v>
      </c>
      <c r="I166" s="403" t="s">
        <v>320</v>
      </c>
      <c r="J166" s="403"/>
      <c r="K166" s="403"/>
      <c r="L166" s="403"/>
      <c r="M166" s="404"/>
      <c r="N166" s="99"/>
    </row>
    <row r="167" spans="2:14">
      <c r="B167" s="476"/>
      <c r="C167" s="104" t="s">
        <v>288</v>
      </c>
      <c r="D167" s="8">
        <v>300000</v>
      </c>
      <c r="E167" s="2">
        <v>1</v>
      </c>
      <c r="F167" s="2">
        <v>1</v>
      </c>
      <c r="G167" s="2">
        <v>1</v>
      </c>
      <c r="H167" s="3">
        <f>D167*E167*F167*G167</f>
        <v>300000</v>
      </c>
      <c r="I167" s="403"/>
      <c r="J167" s="403"/>
      <c r="K167" s="403"/>
      <c r="L167" s="403"/>
      <c r="M167" s="404"/>
      <c r="N167" s="99"/>
    </row>
    <row r="168" spans="2:14">
      <c r="B168" s="103" t="s">
        <v>108</v>
      </c>
      <c r="C168" s="104" t="s">
        <v>321</v>
      </c>
      <c r="D168" s="8" t="s">
        <v>142</v>
      </c>
      <c r="E168" s="2" t="s">
        <v>142</v>
      </c>
      <c r="F168" s="2" t="s">
        <v>142</v>
      </c>
      <c r="G168" s="2" t="s">
        <v>142</v>
      </c>
      <c r="H168" s="3">
        <v>0</v>
      </c>
      <c r="I168" s="403" t="s">
        <v>322</v>
      </c>
      <c r="J168" s="403"/>
      <c r="K168" s="403"/>
      <c r="L168" s="403"/>
      <c r="M168" s="404"/>
      <c r="N168" s="99"/>
    </row>
    <row r="169" spans="2:14">
      <c r="B169" s="103" t="s">
        <v>94</v>
      </c>
      <c r="C169" s="104" t="s">
        <v>336</v>
      </c>
      <c r="D169" s="8">
        <v>2000</v>
      </c>
      <c r="E169" s="2">
        <v>10</v>
      </c>
      <c r="F169" s="2">
        <v>1</v>
      </c>
      <c r="G169" s="2">
        <v>1</v>
      </c>
      <c r="H169" s="3">
        <f t="shared" ref="H169:H178" si="3">D169*E169*F169*G169</f>
        <v>20000</v>
      </c>
      <c r="I169" s="403"/>
      <c r="J169" s="403"/>
      <c r="K169" s="403"/>
      <c r="L169" s="403"/>
      <c r="M169" s="404"/>
      <c r="N169" s="99"/>
    </row>
    <row r="170" spans="2:14">
      <c r="B170" s="103" t="s">
        <v>107</v>
      </c>
      <c r="C170" s="104" t="s">
        <v>257</v>
      </c>
      <c r="D170" s="8">
        <v>50000</v>
      </c>
      <c r="E170" s="2">
        <v>1</v>
      </c>
      <c r="F170" s="2">
        <v>1</v>
      </c>
      <c r="G170" s="2">
        <v>1</v>
      </c>
      <c r="H170" s="3">
        <f t="shared" si="3"/>
        <v>50000</v>
      </c>
      <c r="I170" s="403"/>
      <c r="J170" s="403"/>
      <c r="K170" s="403"/>
      <c r="L170" s="403"/>
      <c r="M170" s="404"/>
      <c r="N170" s="99"/>
    </row>
    <row r="171" spans="2:14">
      <c r="B171" s="103" t="s">
        <v>106</v>
      </c>
      <c r="C171" s="104" t="s">
        <v>323</v>
      </c>
      <c r="D171" s="8">
        <v>10000</v>
      </c>
      <c r="E171" s="2">
        <v>3</v>
      </c>
      <c r="F171" s="2">
        <v>1</v>
      </c>
      <c r="G171" s="2">
        <v>1</v>
      </c>
      <c r="H171" s="3">
        <f t="shared" si="3"/>
        <v>30000</v>
      </c>
      <c r="I171" s="403"/>
      <c r="J171" s="403"/>
      <c r="K171" s="403"/>
      <c r="L171" s="403"/>
      <c r="M171" s="404"/>
      <c r="N171" s="99"/>
    </row>
    <row r="172" spans="2:14">
      <c r="B172" s="103" t="s">
        <v>104</v>
      </c>
      <c r="C172" s="104" t="s">
        <v>324</v>
      </c>
      <c r="D172" s="8">
        <v>50000</v>
      </c>
      <c r="E172" s="2">
        <v>5</v>
      </c>
      <c r="F172" s="2">
        <v>1</v>
      </c>
      <c r="G172" s="2">
        <v>1</v>
      </c>
      <c r="H172" s="3">
        <f t="shared" si="3"/>
        <v>250000</v>
      </c>
      <c r="I172" s="403"/>
      <c r="J172" s="403"/>
      <c r="K172" s="403"/>
      <c r="L172" s="403"/>
      <c r="M172" s="404"/>
      <c r="N172" s="99"/>
    </row>
    <row r="173" spans="2:14" ht="27">
      <c r="B173" s="103" t="s">
        <v>103</v>
      </c>
      <c r="C173" s="104" t="s">
        <v>325</v>
      </c>
      <c r="D173" s="8">
        <v>60000</v>
      </c>
      <c r="E173" s="2">
        <v>1</v>
      </c>
      <c r="F173" s="2">
        <v>1</v>
      </c>
      <c r="G173" s="2">
        <v>1</v>
      </c>
      <c r="H173" s="3">
        <f t="shared" si="3"/>
        <v>60000</v>
      </c>
      <c r="I173" s="410" t="s">
        <v>261</v>
      </c>
      <c r="J173" s="410"/>
      <c r="K173" s="410"/>
      <c r="L173" s="410"/>
      <c r="M173" s="411"/>
      <c r="N173" s="99"/>
    </row>
    <row r="174" spans="2:14">
      <c r="B174" s="103" t="s">
        <v>262</v>
      </c>
      <c r="C174" s="104" t="s">
        <v>326</v>
      </c>
      <c r="D174" s="9">
        <v>50000</v>
      </c>
      <c r="E174" s="5">
        <v>1</v>
      </c>
      <c r="F174" s="5">
        <v>1</v>
      </c>
      <c r="G174" s="5">
        <v>1</v>
      </c>
      <c r="H174" s="4">
        <f t="shared" si="3"/>
        <v>50000</v>
      </c>
      <c r="I174" s="410" t="s">
        <v>360</v>
      </c>
      <c r="J174" s="410"/>
      <c r="K174" s="410"/>
      <c r="L174" s="410"/>
      <c r="M174" s="411"/>
      <c r="N174" s="99"/>
    </row>
    <row r="175" spans="2:14">
      <c r="B175" s="103" t="s">
        <v>102</v>
      </c>
      <c r="C175" s="104" t="s">
        <v>265</v>
      </c>
      <c r="D175" s="9">
        <v>50000</v>
      </c>
      <c r="E175" s="5">
        <v>1</v>
      </c>
      <c r="F175" s="5">
        <v>1</v>
      </c>
      <c r="G175" s="5">
        <v>1</v>
      </c>
      <c r="H175" s="4">
        <f t="shared" si="3"/>
        <v>50000</v>
      </c>
      <c r="I175" s="410" t="s">
        <v>360</v>
      </c>
      <c r="J175" s="410"/>
      <c r="K175" s="410"/>
      <c r="L175" s="410"/>
      <c r="M175" s="411"/>
      <c r="N175" s="99"/>
    </row>
    <row r="176" spans="2:14">
      <c r="B176" s="103" t="s">
        <v>101</v>
      </c>
      <c r="C176" s="104" t="s">
        <v>267</v>
      </c>
      <c r="D176" s="9">
        <v>200000</v>
      </c>
      <c r="E176" s="5">
        <v>1</v>
      </c>
      <c r="F176" s="5">
        <v>1</v>
      </c>
      <c r="G176" s="5">
        <v>1</v>
      </c>
      <c r="H176" s="4">
        <f t="shared" si="3"/>
        <v>200000</v>
      </c>
      <c r="I176" s="410" t="s">
        <v>360</v>
      </c>
      <c r="J176" s="410"/>
      <c r="K176" s="410"/>
      <c r="L176" s="410"/>
      <c r="M176" s="411"/>
      <c r="N176" s="99"/>
    </row>
    <row r="177" spans="2:14">
      <c r="B177" s="103" t="s">
        <v>100</v>
      </c>
      <c r="C177" s="104" t="s">
        <v>269</v>
      </c>
      <c r="D177" s="9">
        <v>100000</v>
      </c>
      <c r="E177" s="5">
        <v>1</v>
      </c>
      <c r="F177" s="5">
        <v>1</v>
      </c>
      <c r="G177" s="5">
        <v>1</v>
      </c>
      <c r="H177" s="4">
        <f t="shared" si="3"/>
        <v>100000</v>
      </c>
      <c r="I177" s="410" t="s">
        <v>360</v>
      </c>
      <c r="J177" s="410"/>
      <c r="K177" s="410"/>
      <c r="L177" s="410"/>
      <c r="M177" s="411"/>
      <c r="N177" s="99"/>
    </row>
    <row r="178" spans="2:14" ht="17.25" thickBot="1">
      <c r="B178" s="225" t="s">
        <v>271</v>
      </c>
      <c r="C178" s="123" t="s">
        <v>293</v>
      </c>
      <c r="D178" s="124">
        <v>50000</v>
      </c>
      <c r="E178" s="125">
        <v>1</v>
      </c>
      <c r="F178" s="125">
        <v>1</v>
      </c>
      <c r="G178" s="125">
        <v>1</v>
      </c>
      <c r="H178" s="126">
        <f t="shared" si="3"/>
        <v>50000</v>
      </c>
      <c r="I178" s="386" t="s">
        <v>261</v>
      </c>
      <c r="J178" s="386"/>
      <c r="K178" s="386"/>
      <c r="L178" s="386"/>
      <c r="M178" s="387"/>
      <c r="N178" s="99"/>
    </row>
    <row r="179" spans="2:14" ht="17.25" thickTop="1">
      <c r="B179" s="477" t="s">
        <v>124</v>
      </c>
      <c r="C179" s="478"/>
      <c r="D179" s="478"/>
      <c r="E179" s="478"/>
      <c r="F179" s="478"/>
      <c r="G179" s="478"/>
      <c r="H179" s="114">
        <f>SUM(H160:H178)-SUM(H174:H177)</f>
        <v>5780000</v>
      </c>
      <c r="I179" s="412" t="s">
        <v>274</v>
      </c>
      <c r="J179" s="412"/>
      <c r="K179" s="412"/>
      <c r="L179" s="412"/>
      <c r="M179" s="413"/>
      <c r="N179" s="99"/>
    </row>
    <row r="180" spans="2:14" ht="17.25" thickBot="1">
      <c r="B180" s="490" t="s">
        <v>361</v>
      </c>
      <c r="C180" s="491"/>
      <c r="D180" s="491"/>
      <c r="E180" s="491"/>
      <c r="F180" s="491"/>
      <c r="G180" s="491"/>
      <c r="H180" s="115">
        <f>SUM(H160:H178)</f>
        <v>6180000</v>
      </c>
      <c r="I180" s="414" t="s">
        <v>362</v>
      </c>
      <c r="J180" s="414"/>
      <c r="K180" s="414"/>
      <c r="L180" s="414"/>
      <c r="M180" s="415"/>
      <c r="N180" s="99"/>
    </row>
    <row r="181" spans="2:14">
      <c r="N181" s="99"/>
    </row>
    <row r="182" spans="2:14" ht="17.25" thickBot="1">
      <c r="B182" s="19" t="s">
        <v>351</v>
      </c>
      <c r="N182" s="99"/>
    </row>
    <row r="183" spans="2:14">
      <c r="B183" s="100" t="s">
        <v>307</v>
      </c>
      <c r="C183" s="116" t="s">
        <v>279</v>
      </c>
      <c r="D183" s="117">
        <v>20000</v>
      </c>
      <c r="E183" s="118">
        <v>10</v>
      </c>
      <c r="F183" s="118">
        <v>1</v>
      </c>
      <c r="G183" s="118">
        <v>1</v>
      </c>
      <c r="H183" s="1">
        <f>D183*E183*F183*G183</f>
        <v>200000</v>
      </c>
      <c r="I183" s="380" t="s">
        <v>280</v>
      </c>
      <c r="J183" s="381"/>
      <c r="K183" s="381"/>
      <c r="L183" s="381"/>
      <c r="M183" s="382"/>
      <c r="N183" s="99"/>
    </row>
    <row r="184" spans="2:14">
      <c r="B184" s="103" t="s">
        <v>332</v>
      </c>
      <c r="C184" s="104" t="s">
        <v>308</v>
      </c>
      <c r="D184" s="4">
        <v>2000</v>
      </c>
      <c r="E184" s="5">
        <v>10</v>
      </c>
      <c r="F184" s="5">
        <v>1</v>
      </c>
      <c r="G184" s="5">
        <v>1</v>
      </c>
      <c r="H184" s="3">
        <f>D184*E184*F184*G184</f>
        <v>20000</v>
      </c>
      <c r="I184" s="383" t="s">
        <v>280</v>
      </c>
      <c r="J184" s="384"/>
      <c r="K184" s="384"/>
      <c r="L184" s="384"/>
      <c r="M184" s="385"/>
      <c r="N184" s="99"/>
    </row>
    <row r="185" spans="2:14">
      <c r="B185" s="7" t="s">
        <v>99</v>
      </c>
      <c r="C185" s="6" t="s">
        <v>283</v>
      </c>
      <c r="D185" s="4">
        <v>300000</v>
      </c>
      <c r="E185" s="5">
        <v>1</v>
      </c>
      <c r="F185" s="5">
        <v>1</v>
      </c>
      <c r="G185" s="5">
        <v>1</v>
      </c>
      <c r="H185" s="4">
        <f>D185*E185*F185*G185</f>
        <v>300000</v>
      </c>
      <c r="I185" s="383"/>
      <c r="J185" s="384"/>
      <c r="K185" s="384"/>
      <c r="L185" s="384"/>
      <c r="M185" s="385"/>
      <c r="N185" s="99"/>
    </row>
    <row r="186" spans="2:14">
      <c r="B186" s="103" t="s">
        <v>98</v>
      </c>
      <c r="C186" s="104" t="s">
        <v>285</v>
      </c>
      <c r="D186" s="3">
        <v>25000</v>
      </c>
      <c r="E186" s="2">
        <v>10</v>
      </c>
      <c r="F186" s="5">
        <v>1</v>
      </c>
      <c r="G186" s="2">
        <v>1</v>
      </c>
      <c r="H186" s="3">
        <f>D186*E186*F186*G186</f>
        <v>250000</v>
      </c>
      <c r="I186" s="383"/>
      <c r="J186" s="384"/>
      <c r="K186" s="384"/>
      <c r="L186" s="384"/>
      <c r="M186" s="385"/>
      <c r="N186" s="99"/>
    </row>
    <row r="187" spans="2:14">
      <c r="B187" s="103" t="s">
        <v>96</v>
      </c>
      <c r="C187" s="104" t="s">
        <v>315</v>
      </c>
      <c r="D187" s="4" t="s">
        <v>142</v>
      </c>
      <c r="E187" s="5" t="s">
        <v>142</v>
      </c>
      <c r="F187" s="5" t="s">
        <v>142</v>
      </c>
      <c r="G187" s="5" t="s">
        <v>142</v>
      </c>
      <c r="H187" s="5" t="s">
        <v>142</v>
      </c>
      <c r="I187" s="383" t="s">
        <v>244</v>
      </c>
      <c r="J187" s="384"/>
      <c r="K187" s="384"/>
      <c r="L187" s="384"/>
      <c r="M187" s="385"/>
      <c r="N187" s="99"/>
    </row>
    <row r="188" spans="2:14">
      <c r="B188" s="103" t="s">
        <v>287</v>
      </c>
      <c r="C188" s="104" t="s">
        <v>288</v>
      </c>
      <c r="D188" s="3">
        <v>300000</v>
      </c>
      <c r="E188" s="2">
        <v>1</v>
      </c>
      <c r="F188" s="2">
        <v>1</v>
      </c>
      <c r="G188" s="2">
        <v>1</v>
      </c>
      <c r="H188" s="108">
        <f>D188*E188*F188*G188</f>
        <v>300000</v>
      </c>
      <c r="I188" s="392" t="s">
        <v>335</v>
      </c>
      <c r="J188" s="393"/>
      <c r="K188" s="393"/>
      <c r="L188" s="393"/>
      <c r="M188" s="394"/>
      <c r="N188" s="99"/>
    </row>
    <row r="189" spans="2:14">
      <c r="B189" s="103" t="s">
        <v>94</v>
      </c>
      <c r="C189" s="104" t="s">
        <v>336</v>
      </c>
      <c r="D189" s="3">
        <v>2000</v>
      </c>
      <c r="E189" s="2">
        <v>10</v>
      </c>
      <c r="F189" s="2">
        <v>1</v>
      </c>
      <c r="G189" s="2">
        <v>1</v>
      </c>
      <c r="H189" s="108">
        <f>D189*E189*F189*G189</f>
        <v>20000</v>
      </c>
      <c r="I189" s="392" t="s">
        <v>335</v>
      </c>
      <c r="J189" s="393"/>
      <c r="K189" s="393"/>
      <c r="L189" s="393"/>
      <c r="M189" s="394"/>
      <c r="N189" s="99"/>
    </row>
    <row r="190" spans="2:14" ht="17.25" thickBot="1">
      <c r="B190" s="225" t="s">
        <v>271</v>
      </c>
      <c r="C190" s="123" t="s">
        <v>293</v>
      </c>
      <c r="D190" s="126">
        <v>50000</v>
      </c>
      <c r="E190" s="125">
        <v>1</v>
      </c>
      <c r="F190" s="125">
        <v>1</v>
      </c>
      <c r="G190" s="125">
        <v>1</v>
      </c>
      <c r="H190" s="113">
        <f>D190*E190*F190*G190</f>
        <v>50000</v>
      </c>
      <c r="I190" s="407" t="s">
        <v>335</v>
      </c>
      <c r="J190" s="408"/>
      <c r="K190" s="408"/>
      <c r="L190" s="408"/>
      <c r="M190" s="409"/>
      <c r="N190" s="99"/>
    </row>
    <row r="191" spans="2:14" ht="18" thickTop="1" thickBot="1">
      <c r="B191" s="488" t="s">
        <v>295</v>
      </c>
      <c r="C191" s="489"/>
      <c r="D191" s="489"/>
      <c r="E191" s="489"/>
      <c r="F191" s="489"/>
      <c r="G191" s="489"/>
      <c r="H191" s="119">
        <f>SUM(H183:H190)</f>
        <v>1140000</v>
      </c>
      <c r="I191" s="377" t="s">
        <v>296</v>
      </c>
      <c r="J191" s="378"/>
      <c r="K191" s="378"/>
      <c r="L191" s="378"/>
      <c r="M191" s="379"/>
      <c r="N191" s="99"/>
    </row>
    <row r="192" spans="2:14" ht="17.25" thickBot="1"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1"/>
    </row>
    <row r="196" spans="3:3" ht="16.7" hidden="1" customHeight="1"/>
    <row r="197" spans="3:3" ht="16.7" hidden="1" customHeight="1"/>
    <row r="198" spans="3:3" ht="16.7" hidden="1" customHeight="1">
      <c r="C198" s="20" t="s">
        <v>363</v>
      </c>
    </row>
    <row r="199" spans="3:3" ht="16.7" hidden="1" customHeight="1">
      <c r="C199" s="20" t="s">
        <v>364</v>
      </c>
    </row>
    <row r="200" spans="3:3" ht="16.7" hidden="1" customHeight="1">
      <c r="C200" s="20" t="s">
        <v>365</v>
      </c>
    </row>
    <row r="201" spans="3:3" ht="16.7" hidden="1" customHeight="1">
      <c r="C201" s="20" t="s">
        <v>366</v>
      </c>
    </row>
    <row r="202" spans="3:3" ht="16.7" hidden="1" customHeight="1"/>
    <row r="203" spans="3:3" ht="16.7" hidden="1" customHeight="1">
      <c r="C203" s="20" t="s">
        <v>367</v>
      </c>
    </row>
    <row r="204" spans="3:3" ht="16.7" hidden="1" customHeight="1">
      <c r="C204" s="20" t="s">
        <v>368</v>
      </c>
    </row>
    <row r="205" spans="3:3" ht="16.7" hidden="1" customHeight="1"/>
    <row r="206" spans="3:3" ht="16.7" hidden="1" customHeight="1">
      <c r="C206" s="20">
        <v>0</v>
      </c>
    </row>
    <row r="207" spans="3:3" ht="16.7" hidden="1" customHeight="1">
      <c r="C207" s="20">
        <v>1</v>
      </c>
    </row>
    <row r="208" spans="3:3" ht="16.7" hidden="1" customHeight="1">
      <c r="C208" s="20">
        <v>2</v>
      </c>
    </row>
    <row r="209" spans="3:3" ht="16.7" hidden="1" customHeight="1">
      <c r="C209" s="20">
        <v>3</v>
      </c>
    </row>
    <row r="210" spans="3:3" ht="16.7" hidden="1" customHeight="1">
      <c r="C210" s="20">
        <v>4</v>
      </c>
    </row>
    <row r="211" spans="3:3" ht="16.7" hidden="1" customHeight="1">
      <c r="C211" s="20">
        <v>5</v>
      </c>
    </row>
    <row r="212" spans="3:3" ht="16.7" hidden="1" customHeight="1">
      <c r="C212" s="20">
        <v>6</v>
      </c>
    </row>
    <row r="213" spans="3:3" ht="16.7" hidden="1" customHeight="1"/>
    <row r="214" spans="3:3" ht="16.7" hidden="1" customHeight="1"/>
    <row r="215" spans="3:3" ht="16.7" hidden="1" customHeight="1"/>
    <row r="216" spans="3:3" ht="16.7" hidden="1" customHeight="1"/>
    <row r="217" spans="3:3" ht="16.7" hidden="1" customHeight="1"/>
  </sheetData>
  <mergeCells count="188">
    <mergeCell ref="B18:C18"/>
    <mergeCell ref="B45:B46"/>
    <mergeCell ref="B58:G58"/>
    <mergeCell ref="B59:G59"/>
    <mergeCell ref="B70:G70"/>
    <mergeCell ref="D21:E22"/>
    <mergeCell ref="B166:B167"/>
    <mergeCell ref="B179:G179"/>
    <mergeCell ref="B180:G180"/>
    <mergeCell ref="B191:G191"/>
    <mergeCell ref="B99:G99"/>
    <mergeCell ref="B112:G112"/>
    <mergeCell ref="B126:B127"/>
    <mergeCell ref="B139:G139"/>
    <mergeCell ref="B23:C23"/>
    <mergeCell ref="B140:G140"/>
    <mergeCell ref="B153:G153"/>
    <mergeCell ref="C148:C149"/>
    <mergeCell ref="B148:B149"/>
    <mergeCell ref="I43:M43"/>
    <mergeCell ref="I44:M44"/>
    <mergeCell ref="I45:M45"/>
    <mergeCell ref="B85:B86"/>
    <mergeCell ref="B98:G98"/>
    <mergeCell ref="I55:M55"/>
    <mergeCell ref="I56:M56"/>
    <mergeCell ref="I57:M57"/>
    <mergeCell ref="I46:M46"/>
    <mergeCell ref="I47:M47"/>
    <mergeCell ref="I48:M48"/>
    <mergeCell ref="I49:M49"/>
    <mergeCell ref="I50:M50"/>
    <mergeCell ref="I51:M51"/>
    <mergeCell ref="I52:M52"/>
    <mergeCell ref="I53:M53"/>
    <mergeCell ref="I54:M54"/>
    <mergeCell ref="I87:M87"/>
    <mergeCell ref="I88:M88"/>
    <mergeCell ref="I89:M89"/>
    <mergeCell ref="I90:M90"/>
    <mergeCell ref="I58:M58"/>
    <mergeCell ref="I59:M59"/>
    <mergeCell ref="I65:M65"/>
    <mergeCell ref="I38:M38"/>
    <mergeCell ref="I39:M39"/>
    <mergeCell ref="D18:E18"/>
    <mergeCell ref="D19:E19"/>
    <mergeCell ref="D20:E20"/>
    <mergeCell ref="D23:E23"/>
    <mergeCell ref="I40:M40"/>
    <mergeCell ref="I41:M41"/>
    <mergeCell ref="I42:M42"/>
    <mergeCell ref="I64:M64"/>
    <mergeCell ref="I63:M63"/>
    <mergeCell ref="I62:M62"/>
    <mergeCell ref="I67:M67"/>
    <mergeCell ref="I66:M66"/>
    <mergeCell ref="I84:M84"/>
    <mergeCell ref="I83:M83"/>
    <mergeCell ref="I82:M82"/>
    <mergeCell ref="I81:M81"/>
    <mergeCell ref="I80:M80"/>
    <mergeCell ref="I79:M79"/>
    <mergeCell ref="I78:M78"/>
    <mergeCell ref="I77:M77"/>
    <mergeCell ref="I130:M130"/>
    <mergeCell ref="I99:M99"/>
    <mergeCell ref="I98:M98"/>
    <mergeCell ref="I76:M76"/>
    <mergeCell ref="I85:M85"/>
    <mergeCell ref="I86:M86"/>
    <mergeCell ref="I70:M70"/>
    <mergeCell ref="I69:M69"/>
    <mergeCell ref="I68:M68"/>
    <mergeCell ref="I128:M128"/>
    <mergeCell ref="I91:M91"/>
    <mergeCell ref="I92:M92"/>
    <mergeCell ref="I93:M93"/>
    <mergeCell ref="I97:M97"/>
    <mergeCell ref="I94:M94"/>
    <mergeCell ref="I95:M95"/>
    <mergeCell ref="I96:M96"/>
    <mergeCell ref="I129:M129"/>
    <mergeCell ref="I152:M152"/>
    <mergeCell ref="I153:M153"/>
    <mergeCell ref="I131:M131"/>
    <mergeCell ref="I103:M103"/>
    <mergeCell ref="I102:M102"/>
    <mergeCell ref="I104:M104"/>
    <mergeCell ref="I105:M105"/>
    <mergeCell ref="I106:M106"/>
    <mergeCell ref="I107:M107"/>
    <mergeCell ref="I108:M108"/>
    <mergeCell ref="I112:M112"/>
    <mergeCell ref="I111:M111"/>
    <mergeCell ref="I110:M110"/>
    <mergeCell ref="I109:M109"/>
    <mergeCell ref="I119:M119"/>
    <mergeCell ref="I118:M118"/>
    <mergeCell ref="I120:M120"/>
    <mergeCell ref="I121:M121"/>
    <mergeCell ref="I122:M122"/>
    <mergeCell ref="I123:M123"/>
    <mergeCell ref="I124:M124"/>
    <mergeCell ref="I125:M125"/>
    <mergeCell ref="I126:M126"/>
    <mergeCell ref="I127:M127"/>
    <mergeCell ref="I143:M143"/>
    <mergeCell ref="I144:M144"/>
    <mergeCell ref="I145:M145"/>
    <mergeCell ref="I146:M146"/>
    <mergeCell ref="I147:M147"/>
    <mergeCell ref="I148:M148"/>
    <mergeCell ref="I150:M150"/>
    <mergeCell ref="I149:M149"/>
    <mergeCell ref="I151:M151"/>
    <mergeCell ref="I132:M132"/>
    <mergeCell ref="I133:M133"/>
    <mergeCell ref="I138:M138"/>
    <mergeCell ref="I139:M139"/>
    <mergeCell ref="I140:M140"/>
    <mergeCell ref="I134:M134"/>
    <mergeCell ref="I135:M135"/>
    <mergeCell ref="I136:M136"/>
    <mergeCell ref="I137:M137"/>
    <mergeCell ref="I160:M160"/>
    <mergeCell ref="I159:M159"/>
    <mergeCell ref="I161:M161"/>
    <mergeCell ref="I162:M162"/>
    <mergeCell ref="I189:M189"/>
    <mergeCell ref="I190:M190"/>
    <mergeCell ref="I177:M177"/>
    <mergeCell ref="I179:M179"/>
    <mergeCell ref="I180:M180"/>
    <mergeCell ref="I171:M171"/>
    <mergeCell ref="I172:M172"/>
    <mergeCell ref="I173:M173"/>
    <mergeCell ref="I174:M174"/>
    <mergeCell ref="I175:M175"/>
    <mergeCell ref="I176:M176"/>
    <mergeCell ref="I164:M164"/>
    <mergeCell ref="I165:M165"/>
    <mergeCell ref="I166:M166"/>
    <mergeCell ref="I167:M167"/>
    <mergeCell ref="I191:M191"/>
    <mergeCell ref="I183:M183"/>
    <mergeCell ref="I184:M184"/>
    <mergeCell ref="I185:M185"/>
    <mergeCell ref="I186:M186"/>
    <mergeCell ref="I178:M178"/>
    <mergeCell ref="H5:I5"/>
    <mergeCell ref="D5:E5"/>
    <mergeCell ref="D6:E6"/>
    <mergeCell ref="F6:G6"/>
    <mergeCell ref="D7:E7"/>
    <mergeCell ref="I187:M187"/>
    <mergeCell ref="I188:M188"/>
    <mergeCell ref="D16:E16"/>
    <mergeCell ref="F16:G16"/>
    <mergeCell ref="H16:I16"/>
    <mergeCell ref="F5:G5"/>
    <mergeCell ref="H6:I6"/>
    <mergeCell ref="H7:I7"/>
    <mergeCell ref="H13:I13"/>
    <mergeCell ref="H14:I14"/>
    <mergeCell ref="I168:M168"/>
    <mergeCell ref="I169:M169"/>
    <mergeCell ref="I170:M170"/>
    <mergeCell ref="D12:E12"/>
    <mergeCell ref="F12:G12"/>
    <mergeCell ref="H12:I12"/>
    <mergeCell ref="F15:G15"/>
    <mergeCell ref="H15:I15"/>
    <mergeCell ref="F7:G7"/>
    <mergeCell ref="F9:G9"/>
    <mergeCell ref="H9:I9"/>
    <mergeCell ref="D10:E10"/>
    <mergeCell ref="F10:G10"/>
    <mergeCell ref="H10:I10"/>
    <mergeCell ref="D15:E15"/>
    <mergeCell ref="D8:E8"/>
    <mergeCell ref="F8:G8"/>
    <mergeCell ref="H8:I8"/>
    <mergeCell ref="D9:E9"/>
    <mergeCell ref="D13:E13"/>
    <mergeCell ref="F13:G13"/>
    <mergeCell ref="D14:E14"/>
    <mergeCell ref="F14:G14"/>
  </mergeCells>
  <phoneticPr fontId="1" type="noConversion"/>
  <dataValidations count="3">
    <dataValidation type="list" allowBlank="1" showInputMessage="1" showErrorMessage="1" sqref="C22">
      <formula1>$C$206:$C$212</formula1>
    </dataValidation>
    <dataValidation type="list" allowBlank="1" showInputMessage="1" showErrorMessage="1" sqref="C20:C21">
      <formula1>$C$203:$C$204</formula1>
    </dataValidation>
    <dataValidation type="list" allowBlank="1" showInputMessage="1" showErrorMessage="1" sqref="C19">
      <formula1>$C$198:$C$201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2:N73"/>
  <sheetViews>
    <sheetView zoomScaleNormal="10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E29" sqref="E29"/>
    </sheetView>
  </sheetViews>
  <sheetFormatPr defaultColWidth="9" defaultRowHeight="16.5"/>
  <cols>
    <col min="1" max="1" width="1.25" style="15" customWidth="1"/>
    <col min="2" max="2" width="16.25" style="15" customWidth="1"/>
    <col min="3" max="3" width="21.375" style="15" customWidth="1"/>
    <col min="4" max="6" width="15.375" style="15" customWidth="1"/>
    <col min="7" max="7" width="10" style="15" customWidth="1"/>
    <col min="8" max="8" width="11.375" style="15" bestFit="1" customWidth="1"/>
    <col min="9" max="9" width="10.375" style="15" customWidth="1"/>
    <col min="10" max="10" width="9.375" style="15" customWidth="1"/>
    <col min="11" max="12" width="7.75" style="15" customWidth="1"/>
    <col min="13" max="13" width="11.375" style="15" customWidth="1"/>
    <col min="14" max="14" width="2.75" style="15" customWidth="1"/>
    <col min="15" max="15" width="9" style="15"/>
    <col min="16" max="17" width="12.25" style="15" customWidth="1"/>
    <col min="18" max="16384" width="9" style="15"/>
  </cols>
  <sheetData>
    <row r="2" spans="2:14" s="22" customFormat="1" ht="26.25">
      <c r="B2" s="26" t="s">
        <v>186</v>
      </c>
    </row>
    <row r="4" spans="2:14" ht="17.25" thickBot="1">
      <c r="B4" s="19" t="s">
        <v>140</v>
      </c>
    </row>
    <row r="5" spans="2:14" ht="25.5" customHeight="1">
      <c r="B5" s="501" t="s">
        <v>139</v>
      </c>
      <c r="C5" s="514" t="s">
        <v>145</v>
      </c>
      <c r="D5" s="515"/>
      <c r="E5" s="514" t="s">
        <v>146</v>
      </c>
      <c r="F5" s="516"/>
    </row>
    <row r="6" spans="2:14" ht="25.5" customHeight="1" thickBot="1">
      <c r="B6" s="502"/>
      <c r="C6" s="180" t="s">
        <v>183</v>
      </c>
      <c r="D6" s="180" t="s">
        <v>184</v>
      </c>
      <c r="E6" s="180" t="s">
        <v>183</v>
      </c>
      <c r="F6" s="181" t="s">
        <v>184</v>
      </c>
      <c r="K6" s="23"/>
    </row>
    <row r="7" spans="2:14" ht="30.95" customHeight="1">
      <c r="B7" s="170" t="s">
        <v>181</v>
      </c>
      <c r="C7" s="177">
        <v>200000</v>
      </c>
      <c r="D7" s="177">
        <f>C7</f>
        <v>200000</v>
      </c>
      <c r="E7" s="177">
        <v>200000</v>
      </c>
      <c r="F7" s="182">
        <f>E7</f>
        <v>200000</v>
      </c>
      <c r="K7" s="23"/>
    </row>
    <row r="8" spans="2:14" ht="39" customHeight="1">
      <c r="B8" s="79" t="s">
        <v>138</v>
      </c>
      <c r="C8" s="171">
        <f>H33</f>
        <v>1900000</v>
      </c>
      <c r="D8" s="171">
        <f>H34</f>
        <v>5900000</v>
      </c>
      <c r="E8" s="173">
        <f>H56</f>
        <v>1700000</v>
      </c>
      <c r="F8" s="174">
        <f>H57</f>
        <v>5700000</v>
      </c>
      <c r="K8" s="23"/>
    </row>
    <row r="9" spans="2:14" ht="39" customHeight="1" thickBot="1">
      <c r="B9" s="88" t="s">
        <v>137</v>
      </c>
      <c r="C9" s="172">
        <v>1500000</v>
      </c>
      <c r="D9" s="172">
        <v>1500000</v>
      </c>
      <c r="E9" s="172">
        <v>1500000</v>
      </c>
      <c r="F9" s="178">
        <v>1500000</v>
      </c>
      <c r="K9" s="23"/>
    </row>
    <row r="10" spans="2:14" ht="39" customHeight="1" thickTop="1" thickBot="1">
      <c r="B10" s="175" t="s">
        <v>182</v>
      </c>
      <c r="C10" s="176">
        <f>SUM(C7:C9)</f>
        <v>3600000</v>
      </c>
      <c r="D10" s="176">
        <f t="shared" ref="D10:F10" si="0">SUM(D7:D9)</f>
        <v>7600000</v>
      </c>
      <c r="E10" s="176">
        <f t="shared" si="0"/>
        <v>3400000</v>
      </c>
      <c r="F10" s="179">
        <f t="shared" si="0"/>
        <v>7400000</v>
      </c>
      <c r="K10" s="23"/>
    </row>
    <row r="11" spans="2:14" ht="25.5" customHeight="1">
      <c r="B11" s="84"/>
      <c r="C11" s="85"/>
      <c r="D11" s="86"/>
      <c r="E11" s="86"/>
      <c r="F11" s="86"/>
      <c r="K11" s="23"/>
    </row>
    <row r="12" spans="2:14" ht="17.25" thickBot="1"/>
    <row r="13" spans="2:14" ht="6.75" customHeight="1">
      <c r="B13" s="96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4"/>
    </row>
    <row r="14" spans="2:14">
      <c r="B14" s="19" t="s">
        <v>192</v>
      </c>
      <c r="N14" s="185"/>
    </row>
    <row r="15" spans="2:14" ht="9.75" customHeight="1" thickBot="1">
      <c r="B15" s="19"/>
      <c r="C15" s="19"/>
      <c r="N15" s="185"/>
    </row>
    <row r="16" spans="2:14">
      <c r="B16" s="189" t="s">
        <v>134</v>
      </c>
      <c r="C16" s="190" t="s">
        <v>113</v>
      </c>
      <c r="D16" s="191" t="s">
        <v>130</v>
      </c>
      <c r="E16" s="73" t="s">
        <v>112</v>
      </c>
      <c r="F16" s="73" t="s">
        <v>133</v>
      </c>
      <c r="G16" s="73" t="s">
        <v>110</v>
      </c>
      <c r="H16" s="191" t="s">
        <v>118</v>
      </c>
      <c r="I16" s="517" t="s">
        <v>127</v>
      </c>
      <c r="J16" s="518"/>
      <c r="K16" s="518"/>
      <c r="L16" s="518"/>
      <c r="M16" s="519"/>
      <c r="N16" s="185"/>
    </row>
    <row r="17" spans="2:14" ht="49.5">
      <c r="B17" s="192" t="s">
        <v>148</v>
      </c>
      <c r="C17" s="193" t="s">
        <v>149</v>
      </c>
      <c r="D17" s="74">
        <v>500000</v>
      </c>
      <c r="E17" s="16">
        <v>1</v>
      </c>
      <c r="F17" s="16">
        <v>1</v>
      </c>
      <c r="G17" s="16">
        <v>1</v>
      </c>
      <c r="H17" s="21">
        <f>D17*E17*F17*G17</f>
        <v>500000</v>
      </c>
      <c r="I17" s="503" t="s">
        <v>147</v>
      </c>
      <c r="J17" s="504"/>
      <c r="K17" s="504"/>
      <c r="L17" s="504"/>
      <c r="M17" s="505"/>
      <c r="N17" s="185"/>
    </row>
    <row r="18" spans="2:14">
      <c r="B18" s="192" t="s">
        <v>151</v>
      </c>
      <c r="C18" s="193" t="s">
        <v>97</v>
      </c>
      <c r="D18" s="70">
        <v>50000</v>
      </c>
      <c r="E18" s="69">
        <v>1</v>
      </c>
      <c r="F18" s="69">
        <v>1</v>
      </c>
      <c r="G18" s="69">
        <v>1</v>
      </c>
      <c r="H18" s="21">
        <f>D18*E18*F18*G18</f>
        <v>50000</v>
      </c>
      <c r="I18" s="503" t="s">
        <v>152</v>
      </c>
      <c r="J18" s="504"/>
      <c r="K18" s="504"/>
      <c r="L18" s="504"/>
      <c r="M18" s="505"/>
      <c r="N18" s="185"/>
    </row>
    <row r="19" spans="2:14">
      <c r="B19" s="194" t="s">
        <v>178</v>
      </c>
      <c r="C19" s="195" t="s">
        <v>26</v>
      </c>
      <c r="D19" s="70" t="s">
        <v>95</v>
      </c>
      <c r="E19" s="69" t="s">
        <v>120</v>
      </c>
      <c r="F19" s="69" t="s">
        <v>120</v>
      </c>
      <c r="G19" s="69" t="s">
        <v>120</v>
      </c>
      <c r="H19" s="39">
        <v>0</v>
      </c>
      <c r="I19" s="503" t="s">
        <v>119</v>
      </c>
      <c r="J19" s="504"/>
      <c r="K19" s="504"/>
      <c r="L19" s="504"/>
      <c r="M19" s="505"/>
      <c r="N19" s="185"/>
    </row>
    <row r="20" spans="2:14" ht="30" customHeight="1">
      <c r="B20" s="194" t="s">
        <v>179</v>
      </c>
      <c r="C20" s="195" t="s">
        <v>14</v>
      </c>
      <c r="D20" s="70">
        <v>300000</v>
      </c>
      <c r="E20" s="69">
        <v>1</v>
      </c>
      <c r="F20" s="69">
        <v>1</v>
      </c>
      <c r="G20" s="69">
        <v>1</v>
      </c>
      <c r="H20" s="39">
        <f>D20*E20*F20*G20</f>
        <v>300000</v>
      </c>
      <c r="I20" s="503" t="s">
        <v>153</v>
      </c>
      <c r="J20" s="504"/>
      <c r="K20" s="504"/>
      <c r="L20" s="504"/>
      <c r="M20" s="505"/>
      <c r="N20" s="185"/>
    </row>
    <row r="21" spans="2:14" ht="73.5" customHeight="1">
      <c r="B21" s="520" t="s">
        <v>131</v>
      </c>
      <c r="C21" s="195" t="s">
        <v>187</v>
      </c>
      <c r="D21" s="70">
        <v>500000</v>
      </c>
      <c r="E21" s="69">
        <v>1</v>
      </c>
      <c r="F21" s="69">
        <v>1</v>
      </c>
      <c r="G21" s="69">
        <v>1</v>
      </c>
      <c r="H21" s="39">
        <f>D21*E21*F21*G21</f>
        <v>500000</v>
      </c>
      <c r="I21" s="503" t="s">
        <v>154</v>
      </c>
      <c r="J21" s="504"/>
      <c r="K21" s="504"/>
      <c r="L21" s="504"/>
      <c r="M21" s="505"/>
      <c r="N21" s="185"/>
    </row>
    <row r="22" spans="2:14" ht="78" customHeight="1">
      <c r="B22" s="521"/>
      <c r="C22" s="195" t="s">
        <v>188</v>
      </c>
      <c r="D22" s="70">
        <v>1000</v>
      </c>
      <c r="E22" s="69">
        <v>3</v>
      </c>
      <c r="F22" s="69">
        <v>250</v>
      </c>
      <c r="G22" s="69">
        <v>6</v>
      </c>
      <c r="H22" s="39">
        <f>D22*E22*F22*G22</f>
        <v>4500000</v>
      </c>
      <c r="I22" s="503" t="s">
        <v>155</v>
      </c>
      <c r="J22" s="504"/>
      <c r="K22" s="504"/>
      <c r="L22" s="504"/>
      <c r="M22" s="505"/>
      <c r="N22" s="185"/>
    </row>
    <row r="23" spans="2:14">
      <c r="B23" s="194" t="s">
        <v>108</v>
      </c>
      <c r="C23" s="195" t="s">
        <v>156</v>
      </c>
      <c r="D23" s="70" t="s">
        <v>120</v>
      </c>
      <c r="E23" s="69" t="s">
        <v>120</v>
      </c>
      <c r="F23" s="69" t="s">
        <v>120</v>
      </c>
      <c r="G23" s="69" t="s">
        <v>121</v>
      </c>
      <c r="H23" s="39">
        <v>0</v>
      </c>
      <c r="I23" s="503" t="s">
        <v>160</v>
      </c>
      <c r="J23" s="504"/>
      <c r="K23" s="504"/>
      <c r="L23" s="504"/>
      <c r="M23" s="505"/>
      <c r="N23" s="185"/>
    </row>
    <row r="24" spans="2:14">
      <c r="B24" s="194" t="s">
        <v>157</v>
      </c>
      <c r="C24" s="195" t="s">
        <v>158</v>
      </c>
      <c r="D24" s="70" t="s">
        <v>120</v>
      </c>
      <c r="E24" s="69" t="s">
        <v>120</v>
      </c>
      <c r="F24" s="69" t="s">
        <v>120</v>
      </c>
      <c r="G24" s="69" t="s">
        <v>121</v>
      </c>
      <c r="H24" s="39">
        <v>0</v>
      </c>
      <c r="I24" s="503" t="s">
        <v>159</v>
      </c>
      <c r="J24" s="504"/>
      <c r="K24" s="504"/>
      <c r="L24" s="504"/>
      <c r="M24" s="505"/>
      <c r="N24" s="185"/>
    </row>
    <row r="25" spans="2:14">
      <c r="B25" s="194" t="s">
        <v>161</v>
      </c>
      <c r="C25" s="195" t="s">
        <v>105</v>
      </c>
      <c r="D25" s="70">
        <v>20000</v>
      </c>
      <c r="E25" s="69">
        <v>1</v>
      </c>
      <c r="F25" s="69">
        <v>1</v>
      </c>
      <c r="G25" s="69">
        <v>1</v>
      </c>
      <c r="H25" s="39">
        <f t="shared" ref="H25:H32" si="1">D25*E25*F25*G25</f>
        <v>20000</v>
      </c>
      <c r="I25" s="503"/>
      <c r="J25" s="504"/>
      <c r="K25" s="504"/>
      <c r="L25" s="504"/>
      <c r="M25" s="505"/>
      <c r="N25" s="185"/>
    </row>
    <row r="26" spans="2:14">
      <c r="B26" s="194" t="s">
        <v>162</v>
      </c>
      <c r="C26" s="195" t="s">
        <v>163</v>
      </c>
      <c r="D26" s="70">
        <v>20000</v>
      </c>
      <c r="E26" s="69">
        <v>1</v>
      </c>
      <c r="F26" s="69">
        <v>1</v>
      </c>
      <c r="G26" s="69">
        <v>1</v>
      </c>
      <c r="H26" s="39">
        <f t="shared" si="1"/>
        <v>20000</v>
      </c>
      <c r="I26" s="503"/>
      <c r="J26" s="504"/>
      <c r="K26" s="504"/>
      <c r="L26" s="504"/>
      <c r="M26" s="505"/>
      <c r="N26" s="185"/>
    </row>
    <row r="27" spans="2:14">
      <c r="B27" s="194" t="s">
        <v>164</v>
      </c>
      <c r="C27" s="195" t="s">
        <v>16</v>
      </c>
      <c r="D27" s="70">
        <v>50000</v>
      </c>
      <c r="E27" s="69">
        <v>1</v>
      </c>
      <c r="F27" s="69">
        <v>1</v>
      </c>
      <c r="G27" s="69">
        <v>1</v>
      </c>
      <c r="H27" s="39">
        <f t="shared" si="1"/>
        <v>50000</v>
      </c>
      <c r="I27" s="503"/>
      <c r="J27" s="504"/>
      <c r="K27" s="504"/>
      <c r="L27" s="504"/>
      <c r="M27" s="505"/>
      <c r="N27" s="185"/>
    </row>
    <row r="28" spans="2:14" ht="33">
      <c r="B28" s="194" t="s">
        <v>165</v>
      </c>
      <c r="C28" s="195" t="s">
        <v>117</v>
      </c>
      <c r="D28" s="70">
        <v>60000</v>
      </c>
      <c r="E28" s="69">
        <v>1</v>
      </c>
      <c r="F28" s="69">
        <v>1</v>
      </c>
      <c r="G28" s="69">
        <v>1</v>
      </c>
      <c r="H28" s="39">
        <f t="shared" si="1"/>
        <v>60000</v>
      </c>
      <c r="I28" s="503"/>
      <c r="J28" s="504"/>
      <c r="K28" s="504"/>
      <c r="L28" s="504"/>
      <c r="M28" s="505"/>
      <c r="N28" s="185"/>
    </row>
    <row r="29" spans="2:14">
      <c r="B29" s="194" t="s">
        <v>166</v>
      </c>
      <c r="C29" s="195" t="s">
        <v>167</v>
      </c>
      <c r="D29" s="70">
        <v>50000</v>
      </c>
      <c r="E29" s="69">
        <v>1</v>
      </c>
      <c r="F29" s="69">
        <v>1</v>
      </c>
      <c r="G29" s="69">
        <v>1</v>
      </c>
      <c r="H29" s="39">
        <f t="shared" si="1"/>
        <v>50000</v>
      </c>
      <c r="I29" s="503"/>
      <c r="J29" s="504"/>
      <c r="K29" s="504"/>
      <c r="L29" s="504"/>
      <c r="M29" s="505"/>
      <c r="N29" s="185"/>
    </row>
    <row r="30" spans="2:14" ht="49.5">
      <c r="B30" s="194" t="s">
        <v>168</v>
      </c>
      <c r="C30" s="195" t="s">
        <v>169</v>
      </c>
      <c r="D30" s="70">
        <v>50000</v>
      </c>
      <c r="E30" s="69">
        <v>1</v>
      </c>
      <c r="F30" s="69">
        <v>1</v>
      </c>
      <c r="G30" s="69">
        <v>1</v>
      </c>
      <c r="H30" s="39">
        <f t="shared" si="1"/>
        <v>50000</v>
      </c>
      <c r="I30" s="503"/>
      <c r="J30" s="504"/>
      <c r="K30" s="504"/>
      <c r="L30" s="504"/>
      <c r="M30" s="505"/>
      <c r="N30" s="185"/>
    </row>
    <row r="31" spans="2:14">
      <c r="B31" s="194" t="s">
        <v>170</v>
      </c>
      <c r="C31" s="195" t="s">
        <v>171</v>
      </c>
      <c r="D31" s="70">
        <v>200000</v>
      </c>
      <c r="E31" s="69">
        <v>1</v>
      </c>
      <c r="F31" s="69">
        <v>1</v>
      </c>
      <c r="G31" s="69">
        <v>1</v>
      </c>
      <c r="H31" s="39">
        <f t="shared" si="1"/>
        <v>200000</v>
      </c>
      <c r="I31" s="503" t="s">
        <v>172</v>
      </c>
      <c r="J31" s="504"/>
      <c r="K31" s="504"/>
      <c r="L31" s="504"/>
      <c r="M31" s="505"/>
      <c r="N31" s="185"/>
    </row>
    <row r="32" spans="2:14" ht="30.95" customHeight="1" thickBot="1">
      <c r="B32" s="194" t="s">
        <v>173</v>
      </c>
      <c r="C32" s="195" t="s">
        <v>175</v>
      </c>
      <c r="D32" s="70">
        <v>100000</v>
      </c>
      <c r="E32" s="69">
        <v>1</v>
      </c>
      <c r="F32" s="69">
        <v>1</v>
      </c>
      <c r="G32" s="69">
        <v>1</v>
      </c>
      <c r="H32" s="39">
        <f t="shared" si="1"/>
        <v>100000</v>
      </c>
      <c r="I32" s="503" t="s">
        <v>174</v>
      </c>
      <c r="J32" s="504"/>
      <c r="K32" s="504"/>
      <c r="L32" s="504"/>
      <c r="M32" s="505"/>
      <c r="N32" s="185"/>
    </row>
    <row r="33" spans="2:14" ht="18" thickTop="1" thickBot="1">
      <c r="B33" s="506" t="s">
        <v>176</v>
      </c>
      <c r="C33" s="507"/>
      <c r="D33" s="507"/>
      <c r="E33" s="507"/>
      <c r="F33" s="507"/>
      <c r="G33" s="507"/>
      <c r="H33" s="196">
        <f>SUM(H17:H21,H23:H32)</f>
        <v>1900000</v>
      </c>
      <c r="I33" s="522"/>
      <c r="J33" s="523"/>
      <c r="K33" s="523"/>
      <c r="L33" s="523"/>
      <c r="M33" s="524"/>
      <c r="N33" s="185"/>
    </row>
    <row r="34" spans="2:14" ht="18" thickTop="1" thickBot="1">
      <c r="B34" s="508" t="s">
        <v>177</v>
      </c>
      <c r="C34" s="509"/>
      <c r="D34" s="509"/>
      <c r="E34" s="509"/>
      <c r="F34" s="509"/>
      <c r="G34" s="510"/>
      <c r="H34" s="196">
        <f>SUM(H17:H20,H22:H32)</f>
        <v>5900000</v>
      </c>
      <c r="I34" s="511"/>
      <c r="J34" s="512"/>
      <c r="K34" s="512"/>
      <c r="L34" s="512"/>
      <c r="M34" s="513"/>
      <c r="N34" s="185"/>
    </row>
    <row r="35" spans="2:14" ht="17.25" thickBot="1"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7"/>
    </row>
    <row r="36" spans="2:14" ht="45.75" customHeight="1" thickBot="1">
      <c r="H36" s="188"/>
    </row>
    <row r="37" spans="2:14" ht="7.5" customHeight="1">
      <c r="B37" s="96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4"/>
    </row>
    <row r="38" spans="2:14">
      <c r="B38" s="19" t="s">
        <v>191</v>
      </c>
      <c r="N38" s="185"/>
    </row>
    <row r="39" spans="2:14" ht="9.1999999999999993" customHeight="1" thickBot="1">
      <c r="B39" s="19"/>
      <c r="C39" s="19"/>
      <c r="N39" s="185"/>
    </row>
    <row r="40" spans="2:14">
      <c r="B40" s="189" t="s">
        <v>114</v>
      </c>
      <c r="C40" s="190" t="s">
        <v>113</v>
      </c>
      <c r="D40" s="191" t="s">
        <v>130</v>
      </c>
      <c r="E40" s="73" t="s">
        <v>129</v>
      </c>
      <c r="F40" s="73" t="s">
        <v>111</v>
      </c>
      <c r="G40" s="73" t="s">
        <v>128</v>
      </c>
      <c r="H40" s="191" t="s">
        <v>118</v>
      </c>
      <c r="I40" s="517" t="s">
        <v>127</v>
      </c>
      <c r="J40" s="518"/>
      <c r="K40" s="518"/>
      <c r="L40" s="518"/>
      <c r="M40" s="519"/>
      <c r="N40" s="185"/>
    </row>
    <row r="41" spans="2:14" ht="53.25" customHeight="1">
      <c r="B41" s="192" t="s">
        <v>126</v>
      </c>
      <c r="C41" s="193" t="s">
        <v>150</v>
      </c>
      <c r="D41" s="74">
        <v>500000</v>
      </c>
      <c r="E41" s="16">
        <v>1</v>
      </c>
      <c r="F41" s="16">
        <v>1</v>
      </c>
      <c r="G41" s="16">
        <v>1</v>
      </c>
      <c r="H41" s="21">
        <f>D41*E41*F41*G41</f>
        <v>500000</v>
      </c>
      <c r="I41" s="525" t="s">
        <v>193</v>
      </c>
      <c r="J41" s="526"/>
      <c r="K41" s="526"/>
      <c r="L41" s="526"/>
      <c r="M41" s="527"/>
      <c r="N41" s="185"/>
    </row>
    <row r="42" spans="2:14">
      <c r="B42" s="192" t="s">
        <v>151</v>
      </c>
      <c r="C42" s="193" t="s">
        <v>97</v>
      </c>
      <c r="D42" s="70">
        <v>50000</v>
      </c>
      <c r="E42" s="69">
        <v>1</v>
      </c>
      <c r="F42" s="69">
        <v>1</v>
      </c>
      <c r="G42" s="69">
        <v>1</v>
      </c>
      <c r="H42" s="21">
        <f>D42*E42*F42*G42</f>
        <v>50000</v>
      </c>
      <c r="I42" s="528" t="s">
        <v>152</v>
      </c>
      <c r="J42" s="526"/>
      <c r="K42" s="526"/>
      <c r="L42" s="526"/>
      <c r="M42" s="527"/>
      <c r="N42" s="185"/>
    </row>
    <row r="43" spans="2:14">
      <c r="B43" s="192" t="s">
        <v>180</v>
      </c>
      <c r="C43" s="193" t="s">
        <v>122</v>
      </c>
      <c r="D43" s="74" t="s">
        <v>120</v>
      </c>
      <c r="E43" s="16" t="s">
        <v>120</v>
      </c>
      <c r="F43" s="16" t="s">
        <v>120</v>
      </c>
      <c r="G43" s="16" t="s">
        <v>120</v>
      </c>
      <c r="H43" s="21">
        <v>0</v>
      </c>
      <c r="I43" s="528" t="s">
        <v>125</v>
      </c>
      <c r="J43" s="526"/>
      <c r="K43" s="526"/>
      <c r="L43" s="526"/>
      <c r="M43" s="527"/>
      <c r="N43" s="185"/>
    </row>
    <row r="44" spans="2:14" ht="83.25" customHeight="1">
      <c r="B44" s="529" t="s">
        <v>131</v>
      </c>
      <c r="C44" s="195" t="s">
        <v>189</v>
      </c>
      <c r="D44" s="74">
        <v>500000</v>
      </c>
      <c r="E44" s="16">
        <v>1</v>
      </c>
      <c r="F44" s="16">
        <v>1</v>
      </c>
      <c r="G44" s="16">
        <v>1</v>
      </c>
      <c r="H44" s="21">
        <f>D44*E44*F44*G44</f>
        <v>500000</v>
      </c>
      <c r="I44" s="528" t="s">
        <v>154</v>
      </c>
      <c r="J44" s="526"/>
      <c r="K44" s="526"/>
      <c r="L44" s="526"/>
      <c r="M44" s="527"/>
      <c r="N44" s="185"/>
    </row>
    <row r="45" spans="2:14" ht="78" customHeight="1">
      <c r="B45" s="530"/>
      <c r="C45" s="195" t="s">
        <v>190</v>
      </c>
      <c r="D45" s="74">
        <v>1000</v>
      </c>
      <c r="E45" s="16">
        <v>3</v>
      </c>
      <c r="F45" s="16">
        <v>250</v>
      </c>
      <c r="G45" s="16">
        <v>6</v>
      </c>
      <c r="H45" s="21">
        <f>D45*E45*F45*G45</f>
        <v>4500000</v>
      </c>
      <c r="I45" s="528" t="s">
        <v>155</v>
      </c>
      <c r="J45" s="526"/>
      <c r="K45" s="526"/>
      <c r="L45" s="526"/>
      <c r="M45" s="527"/>
      <c r="N45" s="185"/>
    </row>
    <row r="46" spans="2:14">
      <c r="B46" s="194" t="s">
        <v>108</v>
      </c>
      <c r="C46" s="195" t="s">
        <v>156</v>
      </c>
      <c r="D46" s="70" t="s">
        <v>120</v>
      </c>
      <c r="E46" s="69" t="s">
        <v>120</v>
      </c>
      <c r="F46" s="69" t="s">
        <v>120</v>
      </c>
      <c r="G46" s="69" t="s">
        <v>121</v>
      </c>
      <c r="H46" s="39">
        <v>0</v>
      </c>
      <c r="I46" s="503" t="s">
        <v>160</v>
      </c>
      <c r="J46" s="504"/>
      <c r="K46" s="504"/>
      <c r="L46" s="504"/>
      <c r="M46" s="505"/>
      <c r="N46" s="185"/>
    </row>
    <row r="47" spans="2:14">
      <c r="B47" s="194" t="s">
        <v>157</v>
      </c>
      <c r="C47" s="195" t="s">
        <v>158</v>
      </c>
      <c r="D47" s="70" t="s">
        <v>120</v>
      </c>
      <c r="E47" s="69" t="s">
        <v>120</v>
      </c>
      <c r="F47" s="69" t="s">
        <v>120</v>
      </c>
      <c r="G47" s="69" t="s">
        <v>121</v>
      </c>
      <c r="H47" s="39">
        <v>0</v>
      </c>
      <c r="I47" s="503" t="s">
        <v>159</v>
      </c>
      <c r="J47" s="504"/>
      <c r="K47" s="504"/>
      <c r="L47" s="504"/>
      <c r="M47" s="505"/>
      <c r="N47" s="185"/>
    </row>
    <row r="48" spans="2:14">
      <c r="B48" s="194" t="s">
        <v>161</v>
      </c>
      <c r="C48" s="195" t="s">
        <v>105</v>
      </c>
      <c r="D48" s="70">
        <v>20000</v>
      </c>
      <c r="E48" s="69">
        <v>1</v>
      </c>
      <c r="F48" s="69">
        <v>1</v>
      </c>
      <c r="G48" s="69">
        <v>1</v>
      </c>
      <c r="H48" s="39">
        <f t="shared" ref="H48:H55" si="2">D48*E48*F48*G48</f>
        <v>20000</v>
      </c>
      <c r="I48" s="503"/>
      <c r="J48" s="504"/>
      <c r="K48" s="504"/>
      <c r="L48" s="504"/>
      <c r="M48" s="505"/>
      <c r="N48" s="185"/>
    </row>
    <row r="49" spans="2:14">
      <c r="B49" s="194" t="s">
        <v>162</v>
      </c>
      <c r="C49" s="195" t="s">
        <v>163</v>
      </c>
      <c r="D49" s="70">
        <v>20000</v>
      </c>
      <c r="E49" s="69">
        <v>1</v>
      </c>
      <c r="F49" s="69">
        <v>1</v>
      </c>
      <c r="G49" s="69">
        <v>1</v>
      </c>
      <c r="H49" s="39">
        <f t="shared" si="2"/>
        <v>20000</v>
      </c>
      <c r="I49" s="503"/>
      <c r="J49" s="504"/>
      <c r="K49" s="504"/>
      <c r="L49" s="504"/>
      <c r="M49" s="505"/>
      <c r="N49" s="185"/>
    </row>
    <row r="50" spans="2:14">
      <c r="B50" s="194" t="s">
        <v>164</v>
      </c>
      <c r="C50" s="195" t="s">
        <v>16</v>
      </c>
      <c r="D50" s="70">
        <v>50000</v>
      </c>
      <c r="E50" s="69">
        <v>1</v>
      </c>
      <c r="F50" s="69">
        <v>1</v>
      </c>
      <c r="G50" s="69">
        <v>1</v>
      </c>
      <c r="H50" s="39">
        <f t="shared" si="2"/>
        <v>50000</v>
      </c>
      <c r="I50" s="503"/>
      <c r="J50" s="504"/>
      <c r="K50" s="504"/>
      <c r="L50" s="504"/>
      <c r="M50" s="505"/>
      <c r="N50" s="185"/>
    </row>
    <row r="51" spans="2:14" ht="33">
      <c r="B51" s="194" t="s">
        <v>165</v>
      </c>
      <c r="C51" s="195" t="s">
        <v>117</v>
      </c>
      <c r="D51" s="70">
        <v>60000</v>
      </c>
      <c r="E51" s="69">
        <v>1</v>
      </c>
      <c r="F51" s="69">
        <v>1</v>
      </c>
      <c r="G51" s="69">
        <v>1</v>
      </c>
      <c r="H51" s="39">
        <f t="shared" si="2"/>
        <v>60000</v>
      </c>
      <c r="I51" s="503"/>
      <c r="J51" s="504"/>
      <c r="K51" s="504"/>
      <c r="L51" s="504"/>
      <c r="M51" s="505"/>
      <c r="N51" s="185"/>
    </row>
    <row r="52" spans="2:14">
      <c r="B52" s="194" t="s">
        <v>166</v>
      </c>
      <c r="C52" s="195" t="s">
        <v>167</v>
      </c>
      <c r="D52" s="70">
        <v>50000</v>
      </c>
      <c r="E52" s="69">
        <v>1</v>
      </c>
      <c r="F52" s="69">
        <v>1</v>
      </c>
      <c r="G52" s="69">
        <v>1</v>
      </c>
      <c r="H52" s="39">
        <f t="shared" si="2"/>
        <v>50000</v>
      </c>
      <c r="I52" s="503"/>
      <c r="J52" s="504"/>
      <c r="K52" s="504"/>
      <c r="L52" s="504"/>
      <c r="M52" s="505"/>
      <c r="N52" s="185"/>
    </row>
    <row r="53" spans="2:14" ht="49.5">
      <c r="B53" s="194" t="s">
        <v>168</v>
      </c>
      <c r="C53" s="195" t="s">
        <v>169</v>
      </c>
      <c r="D53" s="70">
        <v>50000</v>
      </c>
      <c r="E53" s="69">
        <v>1</v>
      </c>
      <c r="F53" s="69">
        <v>1</v>
      </c>
      <c r="G53" s="69">
        <v>1</v>
      </c>
      <c r="H53" s="39">
        <f t="shared" si="2"/>
        <v>50000</v>
      </c>
      <c r="I53" s="503"/>
      <c r="J53" s="504"/>
      <c r="K53" s="504"/>
      <c r="L53" s="504"/>
      <c r="M53" s="505"/>
      <c r="N53" s="185"/>
    </row>
    <row r="54" spans="2:14">
      <c r="B54" s="194" t="s">
        <v>170</v>
      </c>
      <c r="C54" s="195" t="s">
        <v>171</v>
      </c>
      <c r="D54" s="70">
        <v>300000</v>
      </c>
      <c r="E54" s="69">
        <v>1</v>
      </c>
      <c r="F54" s="69">
        <v>1</v>
      </c>
      <c r="G54" s="69">
        <v>1</v>
      </c>
      <c r="H54" s="39">
        <f t="shared" si="2"/>
        <v>300000</v>
      </c>
      <c r="I54" s="503" t="s">
        <v>172</v>
      </c>
      <c r="J54" s="504"/>
      <c r="K54" s="504"/>
      <c r="L54" s="504"/>
      <c r="M54" s="505"/>
      <c r="N54" s="185"/>
    </row>
    <row r="55" spans="2:14" ht="36.75" customHeight="1" thickBot="1">
      <c r="B55" s="194" t="s">
        <v>173</v>
      </c>
      <c r="C55" s="195" t="s">
        <v>175</v>
      </c>
      <c r="D55" s="70">
        <v>100000</v>
      </c>
      <c r="E55" s="69">
        <v>1</v>
      </c>
      <c r="F55" s="69">
        <v>1</v>
      </c>
      <c r="G55" s="69">
        <v>1</v>
      </c>
      <c r="H55" s="39">
        <f t="shared" si="2"/>
        <v>100000</v>
      </c>
      <c r="I55" s="503" t="s">
        <v>174</v>
      </c>
      <c r="J55" s="504"/>
      <c r="K55" s="504"/>
      <c r="L55" s="504"/>
      <c r="M55" s="505"/>
      <c r="N55" s="185"/>
    </row>
    <row r="56" spans="2:14" ht="18" thickTop="1" thickBot="1">
      <c r="B56" s="506" t="s">
        <v>176</v>
      </c>
      <c r="C56" s="507"/>
      <c r="D56" s="507"/>
      <c r="E56" s="507"/>
      <c r="F56" s="507"/>
      <c r="G56" s="507"/>
      <c r="H56" s="196">
        <f>SUM(H40:H44,H46:H55)</f>
        <v>1700000</v>
      </c>
      <c r="I56" s="522"/>
      <c r="J56" s="523"/>
      <c r="K56" s="523"/>
      <c r="L56" s="523"/>
      <c r="M56" s="524"/>
      <c r="N56" s="185"/>
    </row>
    <row r="57" spans="2:14" ht="18" thickTop="1" thickBot="1">
      <c r="B57" s="508" t="s">
        <v>177</v>
      </c>
      <c r="C57" s="509"/>
      <c r="D57" s="509"/>
      <c r="E57" s="509"/>
      <c r="F57" s="509"/>
      <c r="G57" s="510"/>
      <c r="H57" s="196">
        <f>SUM(H40:H43,H45:H55)</f>
        <v>5700000</v>
      </c>
      <c r="I57" s="511"/>
      <c r="J57" s="512"/>
      <c r="K57" s="512"/>
      <c r="L57" s="512"/>
      <c r="M57" s="513"/>
      <c r="N57" s="185"/>
    </row>
    <row r="58" spans="2:14" ht="17.25" thickBot="1"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7"/>
    </row>
    <row r="60" spans="2:14">
      <c r="B60" s="72" t="s">
        <v>185</v>
      </c>
    </row>
    <row r="61" spans="2:14">
      <c r="B61" s="197" t="s">
        <v>135</v>
      </c>
      <c r="C61" s="197" t="s">
        <v>4</v>
      </c>
    </row>
    <row r="62" spans="2:14">
      <c r="B62" s="71">
        <v>4</v>
      </c>
      <c r="C62" s="198">
        <v>0.96</v>
      </c>
    </row>
    <row r="63" spans="2:14">
      <c r="B63" s="71">
        <v>5</v>
      </c>
      <c r="C63" s="198">
        <v>0.95</v>
      </c>
    </row>
    <row r="64" spans="2:14">
      <c r="B64" s="71">
        <v>6</v>
      </c>
      <c r="C64" s="198">
        <v>0.94</v>
      </c>
    </row>
    <row r="65" spans="2:3">
      <c r="B65" s="71">
        <v>7</v>
      </c>
      <c r="C65" s="198">
        <v>0.93</v>
      </c>
    </row>
    <row r="66" spans="2:3">
      <c r="B66" s="71">
        <v>8</v>
      </c>
      <c r="C66" s="198">
        <v>0.92</v>
      </c>
    </row>
    <row r="67" spans="2:3">
      <c r="B67" s="71">
        <v>9</v>
      </c>
      <c r="C67" s="198">
        <v>0.91</v>
      </c>
    </row>
    <row r="68" spans="2:3">
      <c r="B68" s="71">
        <v>10</v>
      </c>
      <c r="C68" s="198">
        <v>0.9</v>
      </c>
    </row>
    <row r="69" spans="2:3">
      <c r="B69" s="71">
        <v>11</v>
      </c>
      <c r="C69" s="198">
        <v>0.89</v>
      </c>
    </row>
    <row r="70" spans="2:3">
      <c r="B70" s="71">
        <v>12</v>
      </c>
      <c r="C70" s="198">
        <v>0.88</v>
      </c>
    </row>
    <row r="71" spans="2:3">
      <c r="B71" s="71">
        <v>13</v>
      </c>
      <c r="C71" s="198">
        <v>0.87</v>
      </c>
    </row>
    <row r="72" spans="2:3">
      <c r="B72" s="71">
        <v>14</v>
      </c>
      <c r="C72" s="198">
        <v>0.86</v>
      </c>
    </row>
    <row r="73" spans="2:3">
      <c r="B73" s="71">
        <v>15</v>
      </c>
      <c r="C73" s="198">
        <v>0.85</v>
      </c>
    </row>
  </sheetData>
  <mergeCells count="46">
    <mergeCell ref="I55:M55"/>
    <mergeCell ref="I56:M56"/>
    <mergeCell ref="I57:M57"/>
    <mergeCell ref="I50:M50"/>
    <mergeCell ref="I51:M51"/>
    <mergeCell ref="I52:M52"/>
    <mergeCell ref="I53:M53"/>
    <mergeCell ref="I54:M54"/>
    <mergeCell ref="I40:M40"/>
    <mergeCell ref="I41:M41"/>
    <mergeCell ref="I42:M42"/>
    <mergeCell ref="I43:M43"/>
    <mergeCell ref="B44:B45"/>
    <mergeCell ref="I44:M44"/>
    <mergeCell ref="I45:M45"/>
    <mergeCell ref="B21:B22"/>
    <mergeCell ref="I21:M21"/>
    <mergeCell ref="I22:M22"/>
    <mergeCell ref="B33:G33"/>
    <mergeCell ref="I33:M33"/>
    <mergeCell ref="I23:M23"/>
    <mergeCell ref="I24:M24"/>
    <mergeCell ref="I25:M25"/>
    <mergeCell ref="I26:M26"/>
    <mergeCell ref="I27:M27"/>
    <mergeCell ref="I28:M28"/>
    <mergeCell ref="I29:M29"/>
    <mergeCell ref="I30:M30"/>
    <mergeCell ref="I31:M31"/>
    <mergeCell ref="I32:M32"/>
    <mergeCell ref="B5:B6"/>
    <mergeCell ref="I49:M49"/>
    <mergeCell ref="B56:G56"/>
    <mergeCell ref="B57:G57"/>
    <mergeCell ref="I47:M47"/>
    <mergeCell ref="I34:M34"/>
    <mergeCell ref="B34:G34"/>
    <mergeCell ref="I48:M48"/>
    <mergeCell ref="I46:M46"/>
    <mergeCell ref="C5:D5"/>
    <mergeCell ref="E5:F5"/>
    <mergeCell ref="I17:M17"/>
    <mergeCell ref="I16:M16"/>
    <mergeCell ref="I18:M18"/>
    <mergeCell ref="I19:M19"/>
    <mergeCell ref="I20:M2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29"/>
  <sheetViews>
    <sheetView tabSelected="1" workbookViewId="0">
      <selection activeCell="D21" sqref="D21"/>
    </sheetView>
  </sheetViews>
  <sheetFormatPr defaultColWidth="9" defaultRowHeight="16.5"/>
  <cols>
    <col min="1" max="1" width="2.5" style="253" customWidth="1"/>
    <col min="2" max="2" width="33.875" style="253" bestFit="1" customWidth="1"/>
    <col min="3" max="3" width="10.625" style="253" bestFit="1" customWidth="1"/>
    <col min="4" max="4" width="15.375" style="253" customWidth="1"/>
    <col min="5" max="5" width="11.625" style="253" bestFit="1" customWidth="1"/>
    <col min="6" max="16384" width="9" style="253"/>
  </cols>
  <sheetData>
    <row r="1" spans="2:5" s="22" customFormat="1" ht="31.5" customHeight="1">
      <c r="B1" s="26" t="s">
        <v>620</v>
      </c>
    </row>
    <row r="3" spans="2:5">
      <c r="B3" s="270" t="s">
        <v>622</v>
      </c>
    </row>
    <row r="4" spans="2:5">
      <c r="B4" s="269" t="s">
        <v>87</v>
      </c>
      <c r="C4" s="271" t="s">
        <v>2</v>
      </c>
      <c r="D4" s="271" t="s">
        <v>7</v>
      </c>
    </row>
    <row r="5" spans="2:5">
      <c r="B5" s="272" t="s">
        <v>600</v>
      </c>
      <c r="C5" s="273">
        <v>300000</v>
      </c>
      <c r="D5" s="278"/>
    </row>
    <row r="6" spans="2:5">
      <c r="B6" s="272" t="s">
        <v>601</v>
      </c>
      <c r="C6" s="273">
        <v>650000</v>
      </c>
      <c r="D6" s="274"/>
    </row>
    <row r="7" spans="2:5">
      <c r="B7" s="272" t="s">
        <v>602</v>
      </c>
      <c r="C7" s="273">
        <v>300000</v>
      </c>
      <c r="D7" s="274"/>
    </row>
    <row r="8" spans="2:5">
      <c r="B8" s="272" t="s">
        <v>625</v>
      </c>
      <c r="C8" s="274">
        <v>800000</v>
      </c>
      <c r="D8" s="274"/>
      <c r="E8" s="281"/>
    </row>
    <row r="9" spans="2:5">
      <c r="B9" s="275" t="s">
        <v>624</v>
      </c>
      <c r="C9" s="279">
        <v>300000</v>
      </c>
      <c r="D9" s="274"/>
    </row>
    <row r="11" spans="2:5">
      <c r="B11" s="270" t="s">
        <v>623</v>
      </c>
    </row>
    <row r="12" spans="2:5">
      <c r="B12" s="269" t="s">
        <v>87</v>
      </c>
      <c r="C12" s="271" t="s">
        <v>2</v>
      </c>
      <c r="D12" s="271" t="s">
        <v>7</v>
      </c>
    </row>
    <row r="13" spans="2:5">
      <c r="B13" s="275" t="s">
        <v>603</v>
      </c>
      <c r="C13" s="279">
        <v>300000</v>
      </c>
      <c r="D13" s="274"/>
    </row>
    <row r="14" spans="2:5">
      <c r="B14" s="275" t="s">
        <v>607</v>
      </c>
      <c r="C14" s="279">
        <v>500000</v>
      </c>
      <c r="D14" s="274" t="s">
        <v>621</v>
      </c>
    </row>
    <row r="15" spans="2:5">
      <c r="B15" s="275" t="s">
        <v>608</v>
      </c>
      <c r="C15" s="280">
        <v>300000</v>
      </c>
      <c r="D15" s="274"/>
    </row>
    <row r="16" spans="2:5">
      <c r="B16" s="275" t="s">
        <v>609</v>
      </c>
      <c r="C16" s="280">
        <v>500000</v>
      </c>
      <c r="D16" s="276"/>
    </row>
    <row r="17" spans="2:4">
      <c r="B17" s="275" t="s">
        <v>610</v>
      </c>
      <c r="C17" s="279">
        <v>300000</v>
      </c>
      <c r="D17" s="274"/>
    </row>
    <row r="18" spans="2:4">
      <c r="B18" s="275" t="s">
        <v>611</v>
      </c>
      <c r="C18" s="279">
        <v>300000</v>
      </c>
      <c r="D18" s="274" t="s">
        <v>621</v>
      </c>
    </row>
    <row r="19" spans="2:4">
      <c r="B19" s="275" t="s">
        <v>612</v>
      </c>
      <c r="C19" s="279">
        <v>300000</v>
      </c>
      <c r="D19" s="274"/>
    </row>
    <row r="20" spans="2:4">
      <c r="B20" s="275" t="s">
        <v>604</v>
      </c>
      <c r="C20" s="279">
        <v>300000</v>
      </c>
      <c r="D20" s="277"/>
    </row>
    <row r="21" spans="2:4">
      <c r="B21" s="275" t="s">
        <v>613</v>
      </c>
      <c r="C21" s="279">
        <v>300000</v>
      </c>
      <c r="D21" s="277"/>
    </row>
    <row r="22" spans="2:4">
      <c r="B22" s="275" t="s">
        <v>614</v>
      </c>
      <c r="C22" s="279">
        <v>300000</v>
      </c>
      <c r="D22" s="277"/>
    </row>
    <row r="23" spans="2:4">
      <c r="B23" s="275" t="s">
        <v>605</v>
      </c>
      <c r="C23" s="279">
        <v>300000</v>
      </c>
      <c r="D23" s="277"/>
    </row>
    <row r="24" spans="2:4">
      <c r="B24" s="275" t="s">
        <v>615</v>
      </c>
      <c r="C24" s="279">
        <v>300000</v>
      </c>
      <c r="D24" s="277"/>
    </row>
    <row r="25" spans="2:4">
      <c r="B25" s="275" t="s">
        <v>616</v>
      </c>
      <c r="C25" s="279">
        <v>300000</v>
      </c>
      <c r="D25" s="277"/>
    </row>
    <row r="26" spans="2:4">
      <c r="B26" s="275" t="s">
        <v>606</v>
      </c>
      <c r="C26" s="279">
        <v>300000</v>
      </c>
      <c r="D26" s="277"/>
    </row>
    <row r="27" spans="2:4">
      <c r="B27" s="275" t="s">
        <v>617</v>
      </c>
      <c r="C27" s="279">
        <v>300000</v>
      </c>
      <c r="D27" s="277"/>
    </row>
    <row r="28" spans="2:4">
      <c r="B28" s="275" t="s">
        <v>618</v>
      </c>
      <c r="C28" s="279">
        <v>300000</v>
      </c>
      <c r="D28" s="277"/>
    </row>
    <row r="29" spans="2:4">
      <c r="B29" s="275" t="s">
        <v>619</v>
      </c>
      <c r="C29" s="279">
        <v>300000</v>
      </c>
      <c r="D29" s="277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루미레즈</vt:lpstr>
      <vt:lpstr>서울반도체 최종견적_20190604</vt:lpstr>
      <vt:lpstr>오스람</vt:lpstr>
      <vt:lpstr>LG디스플레이</vt:lpstr>
      <vt:lpstr>현대자동차</vt:lpstr>
      <vt:lpstr>3. LM79_LFL_DLC (2016021)</vt:lpstr>
      <vt:lpstr>4. Energystar Lamp V2.0</vt:lpstr>
      <vt:lpstr>5. Energystar Luminaire V2.0</vt:lpstr>
      <vt:lpstr>4. 효율등급, 대기전력</vt:lpstr>
      <vt:lpstr>7. IECEE CB 및 CE</vt:lpstr>
    </vt:vector>
  </TitlesOfParts>
  <Company>KILT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Chang-Kyu</dc:creator>
  <cp:lastModifiedBy>PC1</cp:lastModifiedBy>
  <cp:lastPrinted>2022-10-14T06:30:30Z</cp:lastPrinted>
  <dcterms:created xsi:type="dcterms:W3CDTF">2010-12-29T00:06:35Z</dcterms:created>
  <dcterms:modified xsi:type="dcterms:W3CDTF">2023-08-17T05:48:50Z</dcterms:modified>
</cp:coreProperties>
</file>